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</sheets>
  <externalReferences>
    <externalReference r:id="rId6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H20" i="3" l="1"/>
  <c r="J43" i="5"/>
  <c r="D21" i="2" l="1"/>
  <c r="E21" i="2"/>
  <c r="F21" i="2"/>
  <c r="G21" i="2"/>
  <c r="H21" i="2"/>
  <c r="I21" i="2"/>
  <c r="C21" i="2"/>
  <c r="C22" i="2" s="1"/>
  <c r="N10" i="2"/>
  <c r="D54" i="6"/>
  <c r="F54" i="6"/>
  <c r="G54" i="6"/>
  <c r="H54" i="6"/>
  <c r="C54" i="6"/>
  <c r="C11" i="6"/>
  <c r="J11" i="6" s="1"/>
  <c r="C10" i="6"/>
  <c r="J10" i="6" s="1"/>
  <c r="J8" i="6" l="1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I22" i="7"/>
  <c r="L41" i="7" s="1"/>
  <c r="D22" i="7"/>
  <c r="L37" i="7" s="1"/>
  <c r="F22" i="7"/>
  <c r="C22" i="7"/>
  <c r="J22" i="7"/>
  <c r="L8" i="7"/>
  <c r="L11" i="7"/>
  <c r="L12" i="7"/>
  <c r="L13" i="7"/>
  <c r="L14" i="7"/>
  <c r="L15" i="7"/>
  <c r="L16" i="7"/>
  <c r="L17" i="7"/>
  <c r="L18" i="7"/>
  <c r="L19" i="7"/>
  <c r="L20" i="7"/>
  <c r="L21" i="7"/>
  <c r="L36" i="7" l="1"/>
  <c r="J8" i="5" l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F43" i="5"/>
  <c r="G43" i="5"/>
  <c r="A2" i="5"/>
  <c r="A2" i="7" s="1"/>
  <c r="A2" i="6" s="1"/>
  <c r="J21" i="2"/>
  <c r="K21" i="2"/>
  <c r="L21" i="2"/>
  <c r="N8" i="2"/>
  <c r="N12" i="2"/>
  <c r="N13" i="2"/>
  <c r="N14" i="2"/>
  <c r="N15" i="2"/>
  <c r="N16" i="2"/>
  <c r="N17" i="2"/>
  <c r="N18" i="2"/>
  <c r="N19" i="2"/>
  <c r="N20" i="2"/>
  <c r="N21" i="2" l="1"/>
  <c r="A3" i="3"/>
  <c r="H22" i="7" l="1"/>
  <c r="L40" i="7" s="1"/>
  <c r="E42" i="5"/>
  <c r="J42" i="5" s="1"/>
  <c r="E41" i="5"/>
  <c r="E32" i="6"/>
  <c r="J32" i="6" l="1"/>
  <c r="J54" i="6" s="1"/>
  <c r="E54" i="6"/>
  <c r="C55" i="6" s="1"/>
  <c r="J41" i="5"/>
  <c r="H9" i="3"/>
  <c r="H11" i="3"/>
  <c r="H12" i="3"/>
  <c r="H13" i="3"/>
  <c r="H14" i="3"/>
  <c r="H15" i="3"/>
  <c r="H16" i="3"/>
  <c r="H17" i="3"/>
  <c r="H18" i="3"/>
  <c r="H19" i="3"/>
  <c r="H43" i="5" l="1"/>
  <c r="E22" i="7" l="1"/>
  <c r="F20" i="3"/>
  <c r="L38" i="7" l="1"/>
  <c r="E43" i="5" l="1"/>
  <c r="G10" i="7"/>
  <c r="G22" i="7" l="1"/>
  <c r="L10" i="7"/>
  <c r="L22" i="7" s="1"/>
  <c r="C44" i="5"/>
  <c r="L39" i="7" l="1"/>
  <c r="L42" i="7" s="1"/>
  <c r="L44" i="7" s="1"/>
  <c r="C23" i="7"/>
</calcChain>
</file>

<file path=xl/sharedStrings.xml><?xml version="1.0" encoding="utf-8"?>
<sst xmlns="http://schemas.openxmlformats.org/spreadsheetml/2006/main" count="237" uniqueCount="120">
  <si>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</si>
  <si>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</si>
  <si>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</si>
  <si>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</si>
  <si>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</si>
  <si>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</si>
  <si>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</si>
  <si>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</si>
  <si>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</si>
  <si>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</si>
  <si>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</si>
  <si>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</si>
  <si>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</si>
  <si>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</si>
  <si>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</si>
  <si>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</si>
  <si>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</si>
  <si>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</si>
  <si>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</si>
  <si>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</si>
  <si>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</si>
  <si>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</si>
  <si>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</si>
  <si>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</si>
  <si>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</si>
  <si>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</si>
  <si>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</si>
  <si>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</si>
  <si>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</si>
  <si>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</si>
  <si>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</si>
  <si>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</si>
  <si>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</si>
  <si>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</si>
  <si>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</si>
  <si>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</si>
  <si>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</si>
  <si>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</si>
  <si>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</si>
  <si>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</si>
  <si>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</si>
  <si>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</si>
  <si>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</si>
  <si>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</si>
  <si>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</si>
  <si>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Thôn Nà Cà 1</t>
  </si>
  <si>
    <t>Mai Văn Mừng</t>
  </si>
  <si>
    <t>Hoàng Văn Thoát</t>
  </si>
  <si>
    <t>Nguyến Tiến Lực</t>
  </si>
  <si>
    <t>Hà Ngọc Luyến</t>
  </si>
  <si>
    <t>Hà Quốc Huy</t>
  </si>
  <si>
    <t>Hà Đức Nghị</t>
  </si>
  <si>
    <t>Tạ Uy Phong</t>
  </si>
  <si>
    <t>Nông Ích Đà</t>
  </si>
  <si>
    <t>Hoàng Văn Mận</t>
  </si>
  <si>
    <t>Hà Quảng Dũng</t>
  </si>
  <si>
    <t>Hà Thị Kính</t>
  </si>
  <si>
    <t>Nguyễn Văn Thủy</t>
  </si>
  <si>
    <t>Mai Huy Thập</t>
  </si>
  <si>
    <t>Hà Quảng Minh</t>
  </si>
  <si>
    <t>Hoàng Thị Lá</t>
  </si>
  <si>
    <t>Lường Văn Đức</t>
  </si>
  <si>
    <t>Lèng Văn Hiếu</t>
  </si>
  <si>
    <t>Bùi Thị Yến</t>
  </si>
  <si>
    <t>Đồng Phúc Tuyến</t>
  </si>
  <si>
    <t>Lý Thị Noa</t>
  </si>
  <si>
    <t>Triệu Văn Sùng</t>
  </si>
  <si>
    <t>Hoàng Văn Khái</t>
  </si>
  <si>
    <t>Hà Xuân Thọ</t>
  </si>
  <si>
    <t>Nguyễn Văn Vóc</t>
  </si>
  <si>
    <t>Nguyễn Văn Kỷ</t>
  </si>
  <si>
    <t>Hà văn Dư</t>
  </si>
  <si>
    <t>Hoàng Văn Tiến</t>
  </si>
  <si>
    <t>Hà Đỗ Mười</t>
  </si>
  <si>
    <t>Triệu Anh Duy</t>
  </si>
  <si>
    <t>Hà Văn Lực</t>
  </si>
  <si>
    <t>Vũ Ngọc Tùng</t>
  </si>
  <si>
    <t>Hà Ngọc Dậu</t>
  </si>
  <si>
    <t>Hà Văn Bắc</t>
  </si>
  <si>
    <t>Nguyễn Văn Nam</t>
  </si>
  <si>
    <t>Hà Đức Nhúc</t>
  </si>
  <si>
    <t>Hà Thị Quyên</t>
  </si>
  <si>
    <t>Hà Văn Dư</t>
  </si>
  <si>
    <t>Nông Văn Tín</t>
  </si>
  <si>
    <t>Triệu Đức Đường</t>
  </si>
  <si>
    <t>Triệu Phúc Sáng</t>
  </si>
  <si>
    <t>Hà Xuân Tưởng</t>
  </si>
  <si>
    <t>Nguyễn Văn Tuấn</t>
  </si>
  <si>
    <t>Lý Thị Yên</t>
  </si>
  <si>
    <t>Ma Thị Xoan</t>
  </si>
  <si>
    <t>Hà Văn Lát</t>
  </si>
  <si>
    <t>Đoàn Thanh Du</t>
  </si>
  <si>
    <t>Vũ Đình Dũng</t>
  </si>
  <si>
    <t>Lại Thế Quỳnh</t>
  </si>
  <si>
    <t>Hà Quảng Nam</t>
  </si>
  <si>
    <t>Lèng Văn Binh</t>
  </si>
  <si>
    <t>Hà Xuân Vạn</t>
  </si>
  <si>
    <t>Hoàng Anh Quân</t>
  </si>
  <si>
    <t>Họ Và Tên</t>
  </si>
  <si>
    <t>Hoàng Văn Toàn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</si>
  <si>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</si>
  <si>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Hà Thị Kinh</t>
  </si>
  <si>
    <t>Trịnh Hữu Thanh</t>
  </si>
  <si>
    <t>Lèng Văn Dũng</t>
  </si>
  <si>
    <t>Lục Văn Công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</si>
  <si>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</si>
  <si>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</si>
  <si>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</si>
  <si>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</si>
  <si>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</si>
  <si>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</si>
  <si>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</si>
  <si>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</si>
  <si>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Đợt Cơn bão số 10,11</t>
  </si>
  <si>
    <t>Đợt 21/8/2025</t>
  </si>
  <si>
    <t>Phụ lục 4: TỔNG HỢP  HỖ TRỢ ĐỐI VỚI CÂY LÂM NGHIỆP BỊ THIỆT HẠI DO THIÊN TAI (Thôn Nà Cà 1)</t>
  </si>
  <si>
    <t>Phụ lục 1: TỔNG HỢP  HỖ TRỢ ĐỐI VỚI CÂY LÚA BỊ THIỆT HẠI DO THIÊN TAI (Thôn Nà Cà 1)</t>
  </si>
  <si>
    <t>Phụ lục 2: TỔNG HỢP  HỖ TRỢ ĐỐI VỚI CÂY TRỒNG (CÂY LÂU NĂM) BỊ THIỆT HẠI DO THIÊN TAI (Thôn Nà Cà 1)</t>
  </si>
  <si>
    <t>Phụ Lục 3: TỔNG HỢP  HỖ TRỢ ĐỐI VỚI CÂY TRỒNG (CÂY HÀNG NĂM) BỊ THIỆT HẠI DO THIÊN TAI (Thôn Nà Cà 1)</t>
  </si>
  <si>
    <t>Phụ lục 5: TỔNG HỢP HỖ TRỢ ĐỐI VỚI THỦY SẢN BỊ THIỆT HẠI DO THIÊN TAI (Thôn Nà Cà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</si>
</sst>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000"/>
    <numFmt numFmtId="167" formatCode="_(* #,##0.0_);_(* \(#,##0.0\);_(* &quot;-&quot;??_);_(@_)"/>
    <numFmt numFmtId="168" formatCode="_(* #,##0.000_);_(* \(#,##0.000\);_(* &quot;-&quot;???_);_(@_)"/>
    <numFmt numFmtId="170" formatCode="_(* #,##0_);_(* \(#,##0\);_(* &quot;-&quot;???_);_(@_)"/>
    <numFmt numFmtId="172" formatCode="0.00000"/>
    <numFmt numFmtId="173" formatCode="_(* #,##0.000_);_(* \(#,##0.00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FF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/>
    <xf numFmtId="164" fontId="7" fillId="0" borderId="2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164" fontId="7" fillId="0" borderId="0" xfId="1" applyNumberFormat="1" applyFont="1" applyFill="1"/>
    <xf numFmtId="164" fontId="7" fillId="0" borderId="2" xfId="1" applyNumberFormat="1" applyFont="1" applyFill="1" applyBorder="1"/>
    <xf numFmtId="0" fontId="6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9" fillId="0" borderId="2" xfId="0" applyFont="1" applyFill="1" applyBorder="1"/>
    <xf numFmtId="0" fontId="7" fillId="4" borderId="0" xfId="0" applyFont="1" applyFill="1"/>
    <xf numFmtId="43" fontId="0" fillId="0" borderId="0" xfId="0" applyNumberFormat="1" applyFill="1"/>
    <xf numFmtId="164" fontId="7" fillId="0" borderId="0" xfId="0" applyNumberFormat="1" applyFont="1" applyFill="1"/>
    <xf numFmtId="0" fontId="0" fillId="2" borderId="0" xfId="0" applyFill="1"/>
    <xf numFmtId="164" fontId="0" fillId="0" borderId="0" xfId="1" applyNumberFormat="1" applyFont="1"/>
    <xf numFmtId="2" fontId="7" fillId="2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2" xfId="0" applyFont="1" applyBorder="1"/>
    <xf numFmtId="164" fontId="2" fillId="0" borderId="2" xfId="0" applyNumberFormat="1" applyFont="1" applyBorder="1"/>
    <xf numFmtId="168" fontId="0" fillId="0" borderId="0" xfId="0" applyNumberFormat="1"/>
    <xf numFmtId="0" fontId="11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13" fillId="0" borderId="0" xfId="0" applyFont="1" applyFill="1"/>
    <xf numFmtId="1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6" xfId="0" applyFont="1" applyFill="1" applyBorder="1"/>
    <xf numFmtId="0" fontId="6" fillId="0" borderId="0" xfId="0" applyFont="1" applyFill="1"/>
    <xf numFmtId="164" fontId="6" fillId="0" borderId="2" xfId="0" applyNumberFormat="1" applyFont="1" applyFill="1" applyBorder="1"/>
    <xf numFmtId="167" fontId="6" fillId="0" borderId="2" xfId="1" applyNumberFormat="1" applyFont="1" applyFill="1" applyBorder="1"/>
    <xf numFmtId="167" fontId="7" fillId="0" borderId="0" xfId="1" applyNumberFormat="1" applyFont="1" applyFill="1" applyBorder="1"/>
    <xf numFmtId="167" fontId="7" fillId="0" borderId="0" xfId="1" applyNumberFormat="1" applyFont="1" applyFill="1"/>
    <xf numFmtId="164" fontId="6" fillId="0" borderId="2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7" fillId="5" borderId="2" xfId="0" applyFont="1" applyFill="1" applyBorder="1"/>
    <xf numFmtId="0" fontId="7" fillId="3" borderId="2" xfId="0" applyFont="1" applyFill="1" applyBorder="1"/>
    <xf numFmtId="0" fontId="7" fillId="4" borderId="2" xfId="0" applyFont="1" applyFill="1" applyBorder="1"/>
    <xf numFmtId="0" fontId="7" fillId="2" borderId="2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left" vertical="center"/>
    </xf>
    <xf numFmtId="170" fontId="0" fillId="0" borderId="0" xfId="0" applyNumberFormat="1"/>
    <xf numFmtId="0" fontId="1" fillId="0" borderId="2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/>
    </xf>
    <xf numFmtId="166" fontId="6" fillId="0" borderId="2" xfId="0" applyNumberFormat="1" applyFont="1" applyFill="1" applyBorder="1"/>
    <xf numFmtId="166" fontId="6" fillId="0" borderId="7" xfId="0" applyNumberFormat="1" applyFont="1" applyFill="1" applyBorder="1" applyAlignment="1">
      <alignment horizontal="center"/>
    </xf>
    <xf numFmtId="166" fontId="6" fillId="0" borderId="8" xfId="0" applyNumberFormat="1" applyFont="1" applyFill="1" applyBorder="1" applyAlignment="1">
      <alignment horizontal="center"/>
    </xf>
    <xf numFmtId="166" fontId="6" fillId="0" borderId="6" xfId="0" applyNumberFormat="1" applyFont="1" applyFill="1" applyBorder="1" applyAlignment="1">
      <alignment horizontal="center"/>
    </xf>
    <xf numFmtId="173" fontId="6" fillId="0" borderId="2" xfId="1" applyNumberFormat="1" applyFont="1" applyFill="1" applyBorder="1"/>
    <xf numFmtId="173" fontId="6" fillId="0" borderId="7" xfId="0" applyNumberFormat="1" applyFont="1" applyFill="1" applyBorder="1" applyAlignment="1">
      <alignment horizontal="left"/>
    </xf>
    <xf numFmtId="173" fontId="6" fillId="0" borderId="8" xfId="0" applyNumberFormat="1" applyFont="1" applyFill="1" applyBorder="1" applyAlignment="1">
      <alignment horizontal="left"/>
    </xf>
    <xf numFmtId="173" fontId="6" fillId="0" borderId="6" xfId="0" applyNumberFormat="1" applyFont="1" applyFill="1" applyBorder="1" applyAlignment="1">
      <alignment horizontal="left"/>
    </xf>
    <xf numFmtId="166" fontId="2" fillId="0" borderId="2" xfId="0" applyNumberFormat="1" applyFont="1" applyBorder="1"/>
    <xf numFmtId="166" fontId="2" fillId="0" borderId="7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tabSelected="1" zoomScale="96" zoomScaleNormal="96" workbookViewId="0">
      <pane xSplit="5" ySplit="5" topLeftCell="H21" activePane="bottomRight" state="frozen"/>
      <selection pane="topRight" activeCell="F1" sqref="F1"/>
      <selection pane="bottomLeft" activeCell="A6" sqref="A6"/>
      <selection pane="bottomRight" activeCell="C21" sqref="C21:M22"/>
    </sheetView>
  </sheetViews>
  <sheetFormatPr defaultRowHeight="15.75" x14ac:dyDescent="0.25"/>
  <cols>
    <col min="1" max="1" width="5.625" style="51" customWidth="1"/>
    <col min="2" max="2" width="29.75" customWidth="1"/>
    <col min="3" max="3" width="17.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3.375" style="30" customWidth="1"/>
    <col min="14" max="14" width="13.75" customWidth="1"/>
    <col min="15" max="63" width="9" style="10"/>
  </cols>
  <sheetData>
    <row r="1" spans="1:63" x14ac:dyDescent="0.25">
      <c r="A1" s="47"/>
    </row>
    <row r="2" spans="1:63" x14ac:dyDescent="0.25">
      <c r="A2" s="86" t="s">
        <v>115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63" x14ac:dyDescent="0.25">
      <c r="A3" s="90" t="str">
        <f>'[1]Lam Nghiep'!$A$3:$N$3</f>
        <v>(Kèm theo Thông báo  số 79/TB-UBND ngày 10/11/2025 của UBND xã Tân Kỳ)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63" ht="19.5" customHeight="1" x14ac:dyDescent="0.25">
      <c r="A4" s="87" t="s">
        <v>0</v>
      </c>
      <c r="B4" s="87" t="s">
        <v>42</v>
      </c>
      <c r="C4" s="87" t="s">
        <v>2</v>
      </c>
      <c r="D4" s="87"/>
      <c r="E4" s="87"/>
      <c r="F4" s="87"/>
      <c r="G4" s="87"/>
      <c r="H4" s="87" t="s">
        <v>3</v>
      </c>
      <c r="I4" s="87"/>
      <c r="J4" s="87"/>
      <c r="K4" s="87"/>
      <c r="L4" s="87"/>
      <c r="M4" s="88" t="s">
        <v>29</v>
      </c>
      <c r="N4" s="89" t="s">
        <v>30</v>
      </c>
      <c r="O4" s="9"/>
      <c r="P4" s="9"/>
      <c r="Q4" s="9"/>
      <c r="R4" s="9"/>
      <c r="S4" s="9"/>
    </row>
    <row r="5" spans="1:63" ht="102.75" customHeight="1" x14ac:dyDescent="0.25">
      <c r="A5" s="87"/>
      <c r="B5" s="87"/>
      <c r="C5" s="49" t="s">
        <v>4</v>
      </c>
      <c r="D5" s="49" t="s">
        <v>106</v>
      </c>
      <c r="E5" s="49" t="s">
        <v>5</v>
      </c>
      <c r="F5" s="87" t="s">
        <v>6</v>
      </c>
      <c r="G5" s="87"/>
      <c r="H5" s="49" t="s">
        <v>4</v>
      </c>
      <c r="I5" s="49" t="s">
        <v>106</v>
      </c>
      <c r="J5" s="49" t="s">
        <v>5</v>
      </c>
      <c r="K5" s="87" t="s">
        <v>6</v>
      </c>
      <c r="L5" s="87"/>
      <c r="M5" s="88"/>
      <c r="N5" s="89"/>
      <c r="O5" s="9"/>
      <c r="P5" s="9"/>
      <c r="Q5" s="9"/>
      <c r="R5" s="9"/>
      <c r="S5" s="9"/>
    </row>
    <row r="6" spans="1:63" ht="16.5" customHeight="1" x14ac:dyDescent="0.25">
      <c r="A6" s="48"/>
      <c r="B6" s="16"/>
      <c r="C6" s="16" t="s">
        <v>8</v>
      </c>
      <c r="D6" s="16" t="s">
        <v>8</v>
      </c>
      <c r="E6" s="16" t="s">
        <v>8</v>
      </c>
      <c r="F6" s="16" t="s">
        <v>8</v>
      </c>
      <c r="G6" s="16" t="s">
        <v>8</v>
      </c>
      <c r="H6" s="16" t="s">
        <v>8</v>
      </c>
      <c r="I6" s="16" t="s">
        <v>8</v>
      </c>
      <c r="J6" s="16" t="s">
        <v>8</v>
      </c>
      <c r="K6" s="16" t="s">
        <v>8</v>
      </c>
      <c r="L6" s="16" t="s">
        <v>8</v>
      </c>
      <c r="M6" s="36" t="s">
        <v>32</v>
      </c>
      <c r="N6" s="37" t="s">
        <v>33</v>
      </c>
      <c r="O6" s="9"/>
      <c r="P6" s="9"/>
      <c r="Q6" s="9"/>
      <c r="R6" s="9"/>
      <c r="S6" s="9"/>
    </row>
    <row r="7" spans="1:63" s="10" customFormat="1" x14ac:dyDescent="0.25">
      <c r="A7" s="48"/>
      <c r="B7" s="53">
        <v>1</v>
      </c>
      <c r="C7" s="53">
        <v>2</v>
      </c>
      <c r="D7" s="53">
        <v>3</v>
      </c>
      <c r="E7" s="53">
        <v>4</v>
      </c>
      <c r="F7" s="53">
        <v>5</v>
      </c>
      <c r="G7" s="53">
        <v>6</v>
      </c>
      <c r="H7" s="53">
        <v>4</v>
      </c>
      <c r="I7" s="53">
        <v>5</v>
      </c>
      <c r="J7" s="53">
        <v>9</v>
      </c>
      <c r="K7" s="53">
        <v>10</v>
      </c>
      <c r="L7" s="53">
        <v>11</v>
      </c>
      <c r="M7" s="54">
        <v>6</v>
      </c>
      <c r="N7" s="55">
        <v>7</v>
      </c>
      <c r="O7" s="9"/>
      <c r="P7" s="9"/>
      <c r="Q7" s="9"/>
      <c r="R7" s="9"/>
      <c r="S7" s="9"/>
    </row>
    <row r="8" spans="1:63" s="4" customFormat="1" ht="18.75" x14ac:dyDescent="0.3">
      <c r="A8" s="49"/>
      <c r="B8" s="17" t="s">
        <v>45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5"/>
      <c r="N8" s="14">
        <f t="shared" ref="N8:N20" si="0">(C8+D8+H8+I8)*M8</f>
        <v>0</v>
      </c>
      <c r="O8" s="12"/>
      <c r="P8" s="12"/>
      <c r="Q8" s="12"/>
      <c r="R8" s="12"/>
      <c r="S8" s="12"/>
    </row>
    <row r="9" spans="1:63" s="4" customFormat="1" ht="18.75" x14ac:dyDescent="0.3">
      <c r="A9" s="78"/>
      <c r="B9" s="81" t="s">
        <v>114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5"/>
      <c r="N9" s="14"/>
      <c r="O9" s="12"/>
      <c r="P9" s="12"/>
      <c r="Q9" s="12"/>
      <c r="R9" s="12"/>
      <c r="S9" s="12"/>
    </row>
    <row r="10" spans="1:63" s="4" customFormat="1" ht="18.75" x14ac:dyDescent="0.3">
      <c r="A10" s="77">
        <v>1</v>
      </c>
      <c r="B10" s="6" t="s">
        <v>60</v>
      </c>
      <c r="C10" s="39">
        <v>1</v>
      </c>
      <c r="D10" s="13"/>
      <c r="E10" s="13"/>
      <c r="F10" s="13"/>
      <c r="G10" s="13"/>
      <c r="H10" s="13"/>
      <c r="I10" s="13"/>
      <c r="J10" s="13"/>
      <c r="K10" s="13"/>
      <c r="L10" s="13"/>
      <c r="M10" s="5">
        <v>8000000</v>
      </c>
      <c r="N10" s="5">
        <f>M10*C10</f>
        <v>8000000</v>
      </c>
      <c r="O10" s="12"/>
      <c r="P10" s="12"/>
      <c r="Q10" s="12"/>
      <c r="R10" s="12"/>
      <c r="S10" s="12"/>
    </row>
    <row r="11" spans="1:63" s="4" customFormat="1" ht="18.75" x14ac:dyDescent="0.3">
      <c r="A11" s="78"/>
      <c r="B11" s="81" t="s">
        <v>113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5"/>
      <c r="N11" s="14"/>
      <c r="O11" s="12"/>
      <c r="P11" s="12"/>
      <c r="Q11" s="12"/>
      <c r="R11" s="12"/>
      <c r="S11" s="12"/>
    </row>
    <row r="12" spans="1:63" s="26" customFormat="1" ht="18.75" x14ac:dyDescent="0.3">
      <c r="A12" s="48">
        <v>1</v>
      </c>
      <c r="B12" s="6" t="s">
        <v>49</v>
      </c>
      <c r="C12" s="13">
        <v>0.02</v>
      </c>
      <c r="D12" s="6"/>
      <c r="E12" s="13"/>
      <c r="F12" s="13"/>
      <c r="G12" s="13"/>
      <c r="H12" s="13"/>
      <c r="I12" s="13"/>
      <c r="J12" s="13"/>
      <c r="K12" s="13"/>
      <c r="L12" s="13"/>
      <c r="M12" s="5">
        <v>8000000</v>
      </c>
      <c r="N12" s="14">
        <f t="shared" si="0"/>
        <v>160000</v>
      </c>
      <c r="O12" s="12"/>
      <c r="P12" s="12"/>
      <c r="Q12" s="12"/>
      <c r="R12" s="12"/>
      <c r="S12" s="12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s="26" customFormat="1" ht="18.75" x14ac:dyDescent="0.3">
      <c r="A13" s="85">
        <v>2</v>
      </c>
      <c r="B13" s="91" t="s">
        <v>60</v>
      </c>
      <c r="C13" s="39"/>
      <c r="D13" s="13">
        <v>0.03</v>
      </c>
      <c r="E13" s="13"/>
      <c r="F13" s="13"/>
      <c r="G13" s="13"/>
      <c r="H13" s="13"/>
      <c r="I13" s="13"/>
      <c r="J13" s="13"/>
      <c r="K13" s="13"/>
      <c r="L13" s="13"/>
      <c r="M13" s="5">
        <v>15000000</v>
      </c>
      <c r="N13" s="14">
        <f t="shared" si="0"/>
        <v>450000</v>
      </c>
      <c r="O13" s="12"/>
      <c r="P13" s="12"/>
      <c r="Q13" s="12"/>
      <c r="R13" s="12"/>
      <c r="S13" s="12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63" s="26" customFormat="1" ht="18.75" x14ac:dyDescent="0.3">
      <c r="A14" s="85"/>
      <c r="B14" s="92"/>
      <c r="C14" s="13">
        <v>0.7</v>
      </c>
      <c r="D14" s="6"/>
      <c r="E14" s="13"/>
      <c r="F14" s="13"/>
      <c r="G14" s="13"/>
      <c r="H14" s="13"/>
      <c r="I14" s="13"/>
      <c r="J14" s="13"/>
      <c r="K14" s="13"/>
      <c r="L14" s="13"/>
      <c r="M14" s="5">
        <v>8000000</v>
      </c>
      <c r="N14" s="14">
        <f t="shared" si="0"/>
        <v>5600000</v>
      </c>
      <c r="O14" s="12"/>
      <c r="P14" s="12"/>
      <c r="Q14" s="12"/>
      <c r="R14" s="12"/>
      <c r="S14" s="12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s="31" customFormat="1" ht="19.5" thickBot="1" x14ac:dyDescent="0.35">
      <c r="A15" s="52">
        <v>3</v>
      </c>
      <c r="B15" s="6" t="s">
        <v>80</v>
      </c>
      <c r="C15" s="15"/>
      <c r="D15" s="15"/>
      <c r="E15" s="15"/>
      <c r="F15" s="15"/>
      <c r="G15" s="15"/>
      <c r="H15" s="40">
        <v>0.02</v>
      </c>
      <c r="I15" s="15"/>
      <c r="J15" s="15"/>
      <c r="K15" s="15"/>
      <c r="L15" s="15"/>
      <c r="M15" s="5">
        <v>4000000</v>
      </c>
      <c r="N15" s="14">
        <f t="shared" si="0"/>
        <v>80000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</row>
    <row r="16" spans="1:63" s="3" customFormat="1" ht="18.75" x14ac:dyDescent="0.3">
      <c r="A16" s="48">
        <v>4</v>
      </c>
      <c r="B16" s="6" t="s">
        <v>86</v>
      </c>
      <c r="C16" s="13">
        <v>0.2</v>
      </c>
      <c r="D16" s="13"/>
      <c r="E16" s="13"/>
      <c r="F16" s="13"/>
      <c r="G16" s="13"/>
      <c r="H16" s="13"/>
      <c r="I16" s="13"/>
      <c r="J16" s="13"/>
      <c r="K16" s="13"/>
      <c r="L16" s="13"/>
      <c r="M16" s="5">
        <v>8000000</v>
      </c>
      <c r="N16" s="14">
        <f t="shared" si="0"/>
        <v>1600000</v>
      </c>
      <c r="O16" s="12"/>
      <c r="P16" s="12"/>
      <c r="Q16" s="12"/>
      <c r="R16" s="12"/>
      <c r="S16" s="12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s="3" customFormat="1" ht="18.75" x14ac:dyDescent="0.3">
      <c r="A17" s="52">
        <v>5</v>
      </c>
      <c r="B17" s="6" t="s">
        <v>50</v>
      </c>
      <c r="C17" s="13"/>
      <c r="D17" s="41"/>
      <c r="E17" s="13"/>
      <c r="F17" s="13"/>
      <c r="G17" s="13"/>
      <c r="H17" s="13">
        <v>0.04</v>
      </c>
      <c r="I17" s="13"/>
      <c r="J17" s="13"/>
      <c r="K17" s="13"/>
      <c r="L17" s="13"/>
      <c r="M17" s="5">
        <v>4000000</v>
      </c>
      <c r="N17" s="14">
        <f t="shared" si="0"/>
        <v>160000</v>
      </c>
      <c r="O17" s="12"/>
      <c r="P17" s="12"/>
      <c r="Q17" s="12"/>
      <c r="R17" s="12"/>
      <c r="S17" s="12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</row>
    <row r="18" spans="1:63" s="3" customFormat="1" ht="18.75" x14ac:dyDescent="0.3">
      <c r="A18" s="48">
        <v>6</v>
      </c>
      <c r="B18" s="6" t="s">
        <v>91</v>
      </c>
      <c r="C18" s="13"/>
      <c r="D18" s="6"/>
      <c r="E18" s="13"/>
      <c r="F18" s="13"/>
      <c r="G18" s="13"/>
      <c r="H18" s="6"/>
      <c r="I18" s="13">
        <v>0.03</v>
      </c>
      <c r="J18" s="13"/>
      <c r="K18" s="13"/>
      <c r="L18" s="13"/>
      <c r="M18" s="5">
        <v>7500000</v>
      </c>
      <c r="N18" s="14">
        <f t="shared" si="0"/>
        <v>225000</v>
      </c>
      <c r="O18" s="12"/>
      <c r="P18" s="12"/>
      <c r="Q18" s="12"/>
      <c r="R18" s="12"/>
      <c r="S18" s="12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1:63" s="29" customFormat="1" ht="18.75" x14ac:dyDescent="0.25">
      <c r="A19" s="52">
        <v>7</v>
      </c>
      <c r="B19" s="38" t="s">
        <v>65</v>
      </c>
      <c r="C19" s="13"/>
      <c r="D19" s="13">
        <v>1</v>
      </c>
      <c r="E19" s="13"/>
      <c r="F19" s="13"/>
      <c r="G19" s="13"/>
      <c r="H19" s="13"/>
      <c r="I19" s="13"/>
      <c r="J19" s="13"/>
      <c r="K19" s="13"/>
      <c r="L19" s="13"/>
      <c r="M19" s="5">
        <v>15000000</v>
      </c>
      <c r="N19" s="14">
        <f t="shared" si="0"/>
        <v>15000000</v>
      </c>
      <c r="O19" s="9"/>
      <c r="P19" s="9"/>
      <c r="Q19" s="9"/>
      <c r="R19" s="9"/>
      <c r="S19" s="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</row>
    <row r="20" spans="1:63" s="29" customFormat="1" ht="18.75" x14ac:dyDescent="0.3">
      <c r="A20" s="48">
        <v>8</v>
      </c>
      <c r="B20" s="6" t="s">
        <v>97</v>
      </c>
      <c r="C20" s="41"/>
      <c r="D20" s="13">
        <v>0.04</v>
      </c>
      <c r="E20" s="13"/>
      <c r="F20" s="13"/>
      <c r="G20" s="13"/>
      <c r="H20" s="13"/>
      <c r="I20" s="13"/>
      <c r="J20" s="13"/>
      <c r="K20" s="13"/>
      <c r="L20" s="13"/>
      <c r="M20" s="5">
        <v>15000000</v>
      </c>
      <c r="N20" s="14">
        <f t="shared" si="0"/>
        <v>600000</v>
      </c>
      <c r="O20" s="9"/>
      <c r="P20" s="9"/>
      <c r="Q20" s="9"/>
      <c r="R20" s="9"/>
      <c r="S20" s="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x14ac:dyDescent="0.25">
      <c r="A21" s="50"/>
      <c r="B21" s="44" t="s">
        <v>105</v>
      </c>
      <c r="C21" s="116">
        <f>SUM(C8:C20)</f>
        <v>1.92</v>
      </c>
      <c r="D21" s="116">
        <f t="shared" ref="D21:I21" si="1">SUM(D8:D20)</f>
        <v>1.07</v>
      </c>
      <c r="E21" s="116">
        <f t="shared" si="1"/>
        <v>0</v>
      </c>
      <c r="F21" s="116">
        <f t="shared" si="1"/>
        <v>0</v>
      </c>
      <c r="G21" s="116">
        <f t="shared" si="1"/>
        <v>0</v>
      </c>
      <c r="H21" s="116">
        <f t="shared" si="1"/>
        <v>0.06</v>
      </c>
      <c r="I21" s="116">
        <f t="shared" si="1"/>
        <v>0.03</v>
      </c>
      <c r="J21" s="116">
        <f t="shared" ref="J21:L21" si="2">SUM(J8:J20)</f>
        <v>0</v>
      </c>
      <c r="K21" s="116">
        <f t="shared" si="2"/>
        <v>0</v>
      </c>
      <c r="L21" s="116">
        <f t="shared" si="2"/>
        <v>0</v>
      </c>
      <c r="M21" s="116"/>
      <c r="N21" s="45">
        <f>SUM(N8:N20)</f>
        <v>31875000</v>
      </c>
    </row>
    <row r="22" spans="1:63" x14ac:dyDescent="0.25">
      <c r="A22" s="50"/>
      <c r="B22" s="44" t="s">
        <v>107</v>
      </c>
      <c r="C22" s="117">
        <f>C21+D21+H21+I21</f>
        <v>3.08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45"/>
    </row>
    <row r="23" spans="1:63" x14ac:dyDescent="0.25">
      <c r="C23" s="46"/>
      <c r="D23" s="43"/>
      <c r="H23" s="43"/>
      <c r="I23" s="43"/>
      <c r="N23" s="46"/>
    </row>
    <row r="24" spans="1:63" x14ac:dyDescent="0.25">
      <c r="H24" t="s">
        <v>108</v>
      </c>
      <c r="N24" s="83"/>
    </row>
    <row r="25" spans="1:63" x14ac:dyDescent="0.25">
      <c r="N25" s="83"/>
    </row>
    <row r="26" spans="1:63" x14ac:dyDescent="0.25">
      <c r="N26" s="83"/>
    </row>
    <row r="27" spans="1:63" x14ac:dyDescent="0.25">
      <c r="N27" s="83"/>
    </row>
    <row r="28" spans="1:63" x14ac:dyDescent="0.25">
      <c r="N28" s="83"/>
    </row>
  </sheetData>
  <mergeCells count="13">
    <mergeCell ref="C22:M22"/>
    <mergeCell ref="A13:A14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  <mergeCell ref="B13:B1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7"/>
  <sheetViews>
    <sheetView zoomScale="85" zoomScaleNormal="85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C43" sqref="C43:H44"/>
    </sheetView>
  </sheetViews>
  <sheetFormatPr defaultRowHeight="18.75" x14ac:dyDescent="0.3"/>
  <cols>
    <col min="1" max="1" width="6" style="4" customWidth="1"/>
    <col min="2" max="2" width="22.375" style="4" customWidth="1"/>
    <col min="3" max="3" width="8.875" style="4" customWidth="1"/>
    <col min="4" max="4" width="9.75" style="4" customWidth="1"/>
    <col min="5" max="5" width="10.125" style="4" customWidth="1"/>
    <col min="6" max="6" width="10.5" style="4" customWidth="1"/>
    <col min="7" max="7" width="10.875" style="4" customWidth="1"/>
    <col min="8" max="8" width="9.125" style="4" customWidth="1"/>
    <col min="9" max="9" width="15.75" style="4" customWidth="1"/>
    <col min="10" max="10" width="14.125" style="28" customWidth="1"/>
    <col min="11" max="11" width="7.25" style="4" customWidth="1"/>
    <col min="12" max="12" width="21" style="24" customWidth="1"/>
    <col min="13" max="13" width="14.25" style="24" bestFit="1" customWidth="1"/>
    <col min="14" max="79" width="9" style="24"/>
    <col min="80" max="16384" width="9" style="4"/>
  </cols>
  <sheetData>
    <row r="1" spans="1:79" x14ac:dyDescent="0.3">
      <c r="A1" s="93" t="s">
        <v>116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79" ht="21.75" customHeight="1" x14ac:dyDescent="0.3">
      <c r="A2" s="94" t="str">
        <f>'Lam Nghiep'!A3:N3</f>
        <v>(Kèm theo Thông báo  số 79/TB-UBND ngày 10/11/2025 của UBND xã Tân Kỳ)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79" ht="28.5" customHeight="1" x14ac:dyDescent="0.3">
      <c r="A3" s="89" t="s">
        <v>13</v>
      </c>
      <c r="B3" s="89" t="s">
        <v>42</v>
      </c>
      <c r="C3" s="89" t="s">
        <v>14</v>
      </c>
      <c r="D3" s="89"/>
      <c r="E3" s="89"/>
      <c r="F3" s="95" t="s">
        <v>15</v>
      </c>
      <c r="G3" s="95"/>
      <c r="H3" s="95"/>
      <c r="I3" s="89" t="s">
        <v>29</v>
      </c>
      <c r="J3" s="96" t="s">
        <v>30</v>
      </c>
      <c r="K3" s="89" t="s">
        <v>31</v>
      </c>
    </row>
    <row r="4" spans="1:79" ht="15.75" customHeight="1" x14ac:dyDescent="0.3">
      <c r="A4" s="89"/>
      <c r="B4" s="89"/>
      <c r="C4" s="89" t="s">
        <v>16</v>
      </c>
      <c r="D4" s="89"/>
      <c r="E4" s="89"/>
      <c r="F4" s="89" t="s">
        <v>16</v>
      </c>
      <c r="G4" s="89"/>
      <c r="H4" s="89"/>
      <c r="I4" s="89"/>
      <c r="J4" s="96"/>
      <c r="K4" s="89"/>
    </row>
    <row r="5" spans="1:79" ht="72.75" customHeight="1" x14ac:dyDescent="0.3">
      <c r="A5" s="89"/>
      <c r="B5" s="89"/>
      <c r="C5" s="21" t="s">
        <v>18</v>
      </c>
      <c r="D5" s="21" t="s">
        <v>19</v>
      </c>
      <c r="E5" s="21" t="s">
        <v>20</v>
      </c>
      <c r="F5" s="21" t="s">
        <v>24</v>
      </c>
      <c r="G5" s="21" t="s">
        <v>25</v>
      </c>
      <c r="H5" s="21" t="s">
        <v>26</v>
      </c>
      <c r="I5" s="89"/>
      <c r="J5" s="96"/>
      <c r="K5" s="89"/>
    </row>
    <row r="6" spans="1:79" ht="20.25" customHeight="1" x14ac:dyDescent="0.3">
      <c r="A6" s="89"/>
      <c r="B6" s="89"/>
      <c r="C6" s="22" t="s">
        <v>8</v>
      </c>
      <c r="D6" s="22" t="s">
        <v>8</v>
      </c>
      <c r="E6" s="22" t="s">
        <v>8</v>
      </c>
      <c r="F6" s="22" t="s">
        <v>8</v>
      </c>
      <c r="G6" s="22" t="s">
        <v>8</v>
      </c>
      <c r="H6" s="22" t="s">
        <v>8</v>
      </c>
      <c r="I6" s="22" t="s">
        <v>32</v>
      </c>
      <c r="J6" s="37" t="s">
        <v>33</v>
      </c>
      <c r="K6" s="13"/>
    </row>
    <row r="7" spans="1:79" s="65" customFormat="1" ht="14.25" customHeight="1" x14ac:dyDescent="0.3">
      <c r="A7" s="22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37">
        <v>9</v>
      </c>
      <c r="K7" s="22">
        <v>10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</row>
    <row r="8" spans="1:79" ht="23.25" customHeight="1" x14ac:dyDescent="0.3">
      <c r="A8" s="17"/>
      <c r="B8" s="17" t="s">
        <v>45</v>
      </c>
      <c r="C8" s="6"/>
      <c r="D8" s="6"/>
      <c r="E8" s="6"/>
      <c r="F8" s="6"/>
      <c r="G8" s="6"/>
      <c r="H8" s="6"/>
      <c r="I8" s="6"/>
      <c r="J8" s="7">
        <f t="shared" ref="J8:J40" si="0">(E8+H8)*I8</f>
        <v>0</v>
      </c>
      <c r="K8" s="6"/>
    </row>
    <row r="9" spans="1:79" ht="23.25" customHeight="1" x14ac:dyDescent="0.3">
      <c r="A9" s="17"/>
      <c r="B9" s="81" t="s">
        <v>113</v>
      </c>
      <c r="C9" s="6"/>
      <c r="D9" s="6"/>
      <c r="E9" s="6"/>
      <c r="F9" s="6"/>
      <c r="G9" s="6"/>
      <c r="H9" s="6"/>
      <c r="I9" s="6"/>
      <c r="J9" s="7"/>
      <c r="K9" s="6"/>
    </row>
    <row r="10" spans="1:79" ht="23.25" customHeight="1" x14ac:dyDescent="0.3">
      <c r="A10" s="6">
        <v>1</v>
      </c>
      <c r="B10" s="6" t="s">
        <v>46</v>
      </c>
      <c r="C10" s="6"/>
      <c r="D10" s="6"/>
      <c r="E10" s="6"/>
      <c r="F10" s="6"/>
      <c r="G10" s="6"/>
      <c r="H10" s="6">
        <v>9.4700000000000006E-2</v>
      </c>
      <c r="I10" s="19">
        <v>5000000</v>
      </c>
      <c r="J10" s="7">
        <f t="shared" si="0"/>
        <v>473500.00000000006</v>
      </c>
      <c r="K10" s="6"/>
    </row>
    <row r="11" spans="1:79" ht="23.25" customHeight="1" x14ac:dyDescent="0.3">
      <c r="A11" s="6">
        <v>2</v>
      </c>
      <c r="B11" s="6" t="s">
        <v>60</v>
      </c>
      <c r="C11" s="6"/>
      <c r="D11" s="6"/>
      <c r="E11" s="6">
        <v>0.02</v>
      </c>
      <c r="F11" s="6"/>
      <c r="G11" s="6"/>
      <c r="H11" s="6"/>
      <c r="I11" s="5">
        <v>10000000</v>
      </c>
      <c r="J11" s="7">
        <f t="shared" si="0"/>
        <v>200000</v>
      </c>
      <c r="K11" s="6"/>
    </row>
    <row r="12" spans="1:79" ht="23.25" customHeight="1" x14ac:dyDescent="0.3">
      <c r="A12" s="6">
        <v>3</v>
      </c>
      <c r="B12" s="6" t="s">
        <v>57</v>
      </c>
      <c r="C12" s="6"/>
      <c r="D12" s="6"/>
      <c r="E12" s="6">
        <v>7.1480000000000002E-2</v>
      </c>
      <c r="F12" s="6"/>
      <c r="G12" s="6"/>
      <c r="H12" s="6"/>
      <c r="I12" s="5">
        <v>10000000</v>
      </c>
      <c r="J12" s="7">
        <f t="shared" si="0"/>
        <v>714800</v>
      </c>
      <c r="K12" s="6"/>
    </row>
    <row r="13" spans="1:79" ht="23.25" customHeight="1" x14ac:dyDescent="0.3">
      <c r="A13" s="6">
        <v>4</v>
      </c>
      <c r="B13" s="6" t="s">
        <v>62</v>
      </c>
      <c r="C13" s="6"/>
      <c r="D13" s="6"/>
      <c r="E13" s="6">
        <v>7.3099999999999998E-2</v>
      </c>
      <c r="F13" s="6"/>
      <c r="G13" s="6"/>
      <c r="H13" s="6"/>
      <c r="I13" s="5">
        <v>10000000</v>
      </c>
      <c r="J13" s="7">
        <f t="shared" si="0"/>
        <v>731000</v>
      </c>
      <c r="K13" s="6"/>
    </row>
    <row r="14" spans="1:79" ht="23.25" customHeight="1" x14ac:dyDescent="0.3">
      <c r="A14" s="6">
        <v>5</v>
      </c>
      <c r="B14" s="6" t="s">
        <v>70</v>
      </c>
      <c r="C14" s="6"/>
      <c r="D14" s="6"/>
      <c r="E14" s="6">
        <v>6.522E-2</v>
      </c>
      <c r="F14" s="6"/>
      <c r="G14" s="6"/>
      <c r="H14" s="6"/>
      <c r="I14" s="5">
        <v>10000000</v>
      </c>
      <c r="J14" s="7">
        <f t="shared" si="0"/>
        <v>652200</v>
      </c>
      <c r="K14" s="6"/>
    </row>
    <row r="15" spans="1:79" ht="23.25" customHeight="1" x14ac:dyDescent="0.3">
      <c r="A15" s="6">
        <v>6</v>
      </c>
      <c r="B15" s="6" t="s">
        <v>80</v>
      </c>
      <c r="C15" s="6"/>
      <c r="D15" s="6"/>
      <c r="E15" s="6"/>
      <c r="F15" s="6"/>
      <c r="G15" s="6"/>
      <c r="H15" s="6">
        <v>0.14000000000000001</v>
      </c>
      <c r="I15" s="19">
        <v>5000000</v>
      </c>
      <c r="J15" s="7">
        <f t="shared" si="0"/>
        <v>700000.00000000012</v>
      </c>
      <c r="K15" s="6"/>
    </row>
    <row r="16" spans="1:79" ht="23.25" customHeight="1" x14ac:dyDescent="0.3">
      <c r="A16" s="6">
        <v>7</v>
      </c>
      <c r="B16" s="6" t="s">
        <v>82</v>
      </c>
      <c r="C16" s="6"/>
      <c r="D16" s="6"/>
      <c r="E16" s="6"/>
      <c r="F16" s="6"/>
      <c r="G16" s="6"/>
      <c r="H16" s="6">
        <v>8.4519999999999998E-2</v>
      </c>
      <c r="I16" s="19">
        <v>5000000</v>
      </c>
      <c r="J16" s="7">
        <f t="shared" si="0"/>
        <v>422600</v>
      </c>
      <c r="K16" s="6"/>
    </row>
    <row r="17" spans="1:11" ht="23.25" customHeight="1" x14ac:dyDescent="0.3">
      <c r="A17" s="6">
        <v>8</v>
      </c>
      <c r="B17" s="6" t="s">
        <v>56</v>
      </c>
      <c r="C17" s="6"/>
      <c r="D17" s="6"/>
      <c r="E17" s="6">
        <v>0.08</v>
      </c>
      <c r="F17" s="6"/>
      <c r="G17" s="6"/>
      <c r="H17" s="6"/>
      <c r="I17" s="5">
        <v>10000000</v>
      </c>
      <c r="J17" s="7">
        <f t="shared" si="0"/>
        <v>800000</v>
      </c>
      <c r="K17" s="6"/>
    </row>
    <row r="18" spans="1:11" ht="23.25" customHeight="1" x14ac:dyDescent="0.3">
      <c r="A18" s="6">
        <v>9</v>
      </c>
      <c r="B18" s="6" t="s">
        <v>81</v>
      </c>
      <c r="C18" s="6"/>
      <c r="D18" s="6"/>
      <c r="E18" s="6">
        <v>0.12</v>
      </c>
      <c r="F18" s="6"/>
      <c r="G18" s="6"/>
      <c r="H18" s="6"/>
      <c r="I18" s="5">
        <v>10000000</v>
      </c>
      <c r="J18" s="7">
        <f t="shared" si="0"/>
        <v>1200000</v>
      </c>
      <c r="K18" s="6"/>
    </row>
    <row r="19" spans="1:11" ht="23.25" customHeight="1" x14ac:dyDescent="0.3">
      <c r="A19" s="6">
        <v>10</v>
      </c>
      <c r="B19" s="6" t="s">
        <v>83</v>
      </c>
      <c r="C19" s="6"/>
      <c r="D19" s="6"/>
      <c r="E19" s="6">
        <v>0.08</v>
      </c>
      <c r="F19" s="6"/>
      <c r="G19" s="6"/>
      <c r="H19" s="6"/>
      <c r="I19" s="5">
        <v>10000000</v>
      </c>
      <c r="J19" s="7">
        <f t="shared" si="0"/>
        <v>800000</v>
      </c>
      <c r="K19" s="6"/>
    </row>
    <row r="20" spans="1:11" ht="23.25" customHeight="1" x14ac:dyDescent="0.3">
      <c r="A20" s="6">
        <v>11</v>
      </c>
      <c r="B20" s="6" t="s">
        <v>59</v>
      </c>
      <c r="C20" s="6"/>
      <c r="D20" s="6"/>
      <c r="E20" s="6"/>
      <c r="F20" s="6"/>
      <c r="G20" s="6"/>
      <c r="H20" s="6">
        <v>0.61699999999999999</v>
      </c>
      <c r="I20" s="19">
        <v>5000000</v>
      </c>
      <c r="J20" s="7">
        <f t="shared" si="0"/>
        <v>3085000</v>
      </c>
      <c r="K20" s="6"/>
    </row>
    <row r="21" spans="1:11" ht="23.25" customHeight="1" x14ac:dyDescent="0.3">
      <c r="A21" s="6">
        <v>12</v>
      </c>
      <c r="B21" s="6" t="s">
        <v>75</v>
      </c>
      <c r="C21" s="6"/>
      <c r="D21" s="6"/>
      <c r="E21" s="6"/>
      <c r="F21" s="6"/>
      <c r="G21" s="6"/>
      <c r="H21" s="6">
        <v>7.0999999999999994E-2</v>
      </c>
      <c r="I21" s="19">
        <v>5000000</v>
      </c>
      <c r="J21" s="7">
        <f t="shared" si="0"/>
        <v>354999.99999999994</v>
      </c>
      <c r="K21" s="6"/>
    </row>
    <row r="22" spans="1:11" ht="23.25" customHeight="1" x14ac:dyDescent="0.3">
      <c r="A22" s="6">
        <v>13</v>
      </c>
      <c r="B22" s="6" t="s">
        <v>55</v>
      </c>
      <c r="C22" s="6"/>
      <c r="D22" s="6"/>
      <c r="E22" s="6"/>
      <c r="F22" s="6"/>
      <c r="G22" s="6"/>
      <c r="H22" s="6">
        <v>0.04</v>
      </c>
      <c r="I22" s="19">
        <v>5000000</v>
      </c>
      <c r="J22" s="7">
        <f t="shared" si="0"/>
        <v>200000</v>
      </c>
      <c r="K22" s="6"/>
    </row>
    <row r="23" spans="1:11" ht="23.25" customHeight="1" x14ac:dyDescent="0.3">
      <c r="A23" s="6">
        <v>14</v>
      </c>
      <c r="B23" s="6" t="s">
        <v>76</v>
      </c>
      <c r="C23" s="6"/>
      <c r="D23" s="6"/>
      <c r="E23" s="6">
        <v>0.12</v>
      </c>
      <c r="F23" s="6"/>
      <c r="G23" s="6"/>
      <c r="H23" s="6"/>
      <c r="I23" s="5">
        <v>10000000</v>
      </c>
      <c r="J23" s="7">
        <f t="shared" si="0"/>
        <v>1200000</v>
      </c>
      <c r="K23" s="6"/>
    </row>
    <row r="24" spans="1:11" ht="23.25" customHeight="1" x14ac:dyDescent="0.3">
      <c r="A24" s="6">
        <v>15</v>
      </c>
      <c r="B24" s="6" t="s">
        <v>85</v>
      </c>
      <c r="C24" s="6"/>
      <c r="D24" s="6"/>
      <c r="E24" s="6">
        <v>0.12</v>
      </c>
      <c r="F24" s="6"/>
      <c r="G24" s="6"/>
      <c r="H24" s="6"/>
      <c r="I24" s="5">
        <v>10000000</v>
      </c>
      <c r="J24" s="7">
        <f t="shared" si="0"/>
        <v>1200000</v>
      </c>
      <c r="K24" s="6"/>
    </row>
    <row r="25" spans="1:11" ht="23.25" customHeight="1" x14ac:dyDescent="0.3">
      <c r="A25" s="6">
        <v>16</v>
      </c>
      <c r="B25" s="6" t="s">
        <v>86</v>
      </c>
      <c r="C25" s="6"/>
      <c r="D25" s="6"/>
      <c r="E25" s="6">
        <v>0.04</v>
      </c>
      <c r="F25" s="6"/>
      <c r="G25" s="6"/>
      <c r="H25" s="6"/>
      <c r="I25" s="5">
        <v>10000000</v>
      </c>
      <c r="J25" s="7">
        <f t="shared" si="0"/>
        <v>400000</v>
      </c>
      <c r="K25" s="6"/>
    </row>
    <row r="26" spans="1:11" ht="23.25" customHeight="1" x14ac:dyDescent="0.3">
      <c r="A26" s="6">
        <v>17</v>
      </c>
      <c r="B26" s="6" t="s">
        <v>87</v>
      </c>
      <c r="C26" s="6"/>
      <c r="D26" s="6"/>
      <c r="E26" s="6"/>
      <c r="F26" s="6"/>
      <c r="G26" s="6"/>
      <c r="H26" s="6">
        <v>6.0639999999999999E-2</v>
      </c>
      <c r="I26" s="19">
        <v>5000000</v>
      </c>
      <c r="J26" s="7">
        <f t="shared" si="0"/>
        <v>303200</v>
      </c>
      <c r="K26" s="6"/>
    </row>
    <row r="27" spans="1:11" ht="23.25" customHeight="1" x14ac:dyDescent="0.3">
      <c r="A27" s="6">
        <v>18</v>
      </c>
      <c r="B27" s="6" t="s">
        <v>61</v>
      </c>
      <c r="C27" s="6"/>
      <c r="D27" s="6"/>
      <c r="E27" s="6"/>
      <c r="F27" s="6"/>
      <c r="G27" s="6"/>
      <c r="H27" s="6">
        <v>0.1</v>
      </c>
      <c r="I27" s="19">
        <v>5000000</v>
      </c>
      <c r="J27" s="7">
        <f t="shared" si="0"/>
        <v>500000</v>
      </c>
      <c r="K27" s="6"/>
    </row>
    <row r="28" spans="1:11" ht="23.25" customHeight="1" x14ac:dyDescent="0.3">
      <c r="A28" s="6">
        <v>19</v>
      </c>
      <c r="B28" s="6" t="s">
        <v>68</v>
      </c>
      <c r="C28" s="6"/>
      <c r="D28" s="6"/>
      <c r="E28" s="6"/>
      <c r="F28" s="6"/>
      <c r="G28" s="6"/>
      <c r="H28" s="6">
        <v>0.06</v>
      </c>
      <c r="I28" s="19">
        <v>5000000</v>
      </c>
      <c r="J28" s="7">
        <f t="shared" si="0"/>
        <v>300000</v>
      </c>
      <c r="K28" s="6"/>
    </row>
    <row r="29" spans="1:11" ht="23.25" customHeight="1" x14ac:dyDescent="0.3">
      <c r="A29" s="6">
        <v>20</v>
      </c>
      <c r="B29" s="6" t="s">
        <v>51</v>
      </c>
      <c r="C29" s="6"/>
      <c r="D29" s="6"/>
      <c r="E29" s="6"/>
      <c r="F29" s="6"/>
      <c r="G29" s="6"/>
      <c r="H29" s="6">
        <v>5.8999999999999997E-2</v>
      </c>
      <c r="I29" s="19">
        <v>5000000</v>
      </c>
      <c r="J29" s="7">
        <f t="shared" si="0"/>
        <v>295000</v>
      </c>
      <c r="K29" s="6"/>
    </row>
    <row r="30" spans="1:11" ht="23.25" customHeight="1" x14ac:dyDescent="0.3">
      <c r="A30" s="6">
        <v>21</v>
      </c>
      <c r="B30" s="6" t="s">
        <v>53</v>
      </c>
      <c r="C30" s="6"/>
      <c r="D30" s="6"/>
      <c r="E30" s="6">
        <v>0.08</v>
      </c>
      <c r="F30" s="6"/>
      <c r="G30" s="6"/>
      <c r="H30" s="6"/>
      <c r="I30" s="5">
        <v>10000000</v>
      </c>
      <c r="J30" s="7">
        <f t="shared" si="0"/>
        <v>800000</v>
      </c>
      <c r="K30" s="6"/>
    </row>
    <row r="31" spans="1:11" ht="23.25" customHeight="1" x14ac:dyDescent="0.3">
      <c r="A31" s="6">
        <v>22</v>
      </c>
      <c r="B31" s="6" t="s">
        <v>74</v>
      </c>
      <c r="C31" s="6"/>
      <c r="D31" s="6"/>
      <c r="E31" s="6">
        <v>7.0000000000000007E-2</v>
      </c>
      <c r="F31" s="6"/>
      <c r="G31" s="6"/>
      <c r="H31" s="6"/>
      <c r="I31" s="5">
        <v>10000000</v>
      </c>
      <c r="J31" s="7">
        <f t="shared" si="0"/>
        <v>700000.00000000012</v>
      </c>
      <c r="K31" s="6"/>
    </row>
    <row r="32" spans="1:11" ht="23.25" customHeight="1" x14ac:dyDescent="0.3">
      <c r="A32" s="6">
        <v>23</v>
      </c>
      <c r="B32" s="6" t="s">
        <v>50</v>
      </c>
      <c r="C32" s="6"/>
      <c r="D32" s="6"/>
      <c r="E32" s="6"/>
      <c r="F32" s="6"/>
      <c r="G32" s="6"/>
      <c r="H32" s="6">
        <v>0.13239000000000001</v>
      </c>
      <c r="I32" s="19">
        <v>5000000</v>
      </c>
      <c r="J32" s="7">
        <f t="shared" si="0"/>
        <v>661950</v>
      </c>
      <c r="K32" s="6"/>
    </row>
    <row r="33" spans="1:79" ht="23.25" customHeight="1" x14ac:dyDescent="0.3">
      <c r="A33" s="6">
        <v>24</v>
      </c>
      <c r="B33" s="6" t="s">
        <v>72</v>
      </c>
      <c r="C33" s="6"/>
      <c r="D33" s="6"/>
      <c r="E33" s="6">
        <v>3.3000000000000002E-2</v>
      </c>
      <c r="F33" s="6"/>
      <c r="G33" s="6"/>
      <c r="H33" s="6"/>
      <c r="I33" s="5">
        <v>10000000</v>
      </c>
      <c r="J33" s="7">
        <f t="shared" si="0"/>
        <v>330000</v>
      </c>
      <c r="K33" s="6"/>
    </row>
    <row r="34" spans="1:79" ht="23.25" customHeight="1" x14ac:dyDescent="0.3">
      <c r="A34" s="6">
        <v>25</v>
      </c>
      <c r="B34" s="6" t="s">
        <v>90</v>
      </c>
      <c r="C34" s="6"/>
      <c r="D34" s="6"/>
      <c r="E34" s="6">
        <v>0.1065</v>
      </c>
      <c r="F34" s="6"/>
      <c r="G34" s="6"/>
      <c r="H34" s="6"/>
      <c r="I34" s="5">
        <v>10000000</v>
      </c>
      <c r="J34" s="7">
        <f t="shared" si="0"/>
        <v>1065000</v>
      </c>
      <c r="K34" s="6"/>
    </row>
    <row r="35" spans="1:79" ht="23.25" customHeight="1" x14ac:dyDescent="0.3">
      <c r="A35" s="6">
        <v>26</v>
      </c>
      <c r="B35" s="6" t="s">
        <v>50</v>
      </c>
      <c r="C35" s="6"/>
      <c r="D35" s="6"/>
      <c r="E35" s="6"/>
      <c r="F35" s="6"/>
      <c r="G35" s="25"/>
      <c r="H35" s="6">
        <v>0.1323</v>
      </c>
      <c r="I35" s="19">
        <v>5000000</v>
      </c>
      <c r="J35" s="7">
        <f t="shared" si="0"/>
        <v>661500</v>
      </c>
      <c r="K35" s="6"/>
    </row>
    <row r="36" spans="1:79" ht="23.25" customHeight="1" x14ac:dyDescent="0.3">
      <c r="A36" s="6">
        <v>27</v>
      </c>
      <c r="B36" s="6" t="s">
        <v>73</v>
      </c>
      <c r="C36" s="6"/>
      <c r="D36" s="6"/>
      <c r="E36" s="6"/>
      <c r="F36" s="6"/>
      <c r="G36" s="6"/>
      <c r="H36" s="6">
        <v>4.9759999999999999E-2</v>
      </c>
      <c r="I36" s="19">
        <v>5000000</v>
      </c>
      <c r="J36" s="7">
        <f t="shared" si="0"/>
        <v>248800</v>
      </c>
      <c r="K36" s="6"/>
    </row>
    <row r="37" spans="1:79" ht="23.25" customHeight="1" x14ac:dyDescent="0.3">
      <c r="A37" s="6">
        <v>28</v>
      </c>
      <c r="B37" s="6" t="s">
        <v>65</v>
      </c>
      <c r="C37" s="6"/>
      <c r="D37" s="6"/>
      <c r="E37" s="6">
        <v>4.156E-2</v>
      </c>
      <c r="F37" s="6"/>
      <c r="G37" s="6"/>
      <c r="H37" s="6"/>
      <c r="I37" s="5">
        <v>10000000</v>
      </c>
      <c r="J37" s="7">
        <f t="shared" si="0"/>
        <v>415600</v>
      </c>
      <c r="K37" s="6"/>
    </row>
    <row r="38" spans="1:79" ht="23.25" customHeight="1" x14ac:dyDescent="0.3">
      <c r="A38" s="6">
        <v>29</v>
      </c>
      <c r="B38" s="6" t="s">
        <v>95</v>
      </c>
      <c r="C38" s="6"/>
      <c r="D38" s="6"/>
      <c r="E38" s="6">
        <v>4.4999999999999998E-2</v>
      </c>
      <c r="F38" s="6"/>
      <c r="G38" s="6"/>
      <c r="H38" s="6"/>
      <c r="I38" s="5">
        <v>10000000</v>
      </c>
      <c r="J38" s="7">
        <f t="shared" si="0"/>
        <v>450000</v>
      </c>
      <c r="K38" s="6"/>
    </row>
    <row r="39" spans="1:79" ht="23.25" customHeight="1" x14ac:dyDescent="0.3">
      <c r="A39" s="6">
        <v>30</v>
      </c>
      <c r="B39" s="6" t="s">
        <v>96</v>
      </c>
      <c r="C39" s="6"/>
      <c r="D39" s="6"/>
      <c r="E39" s="6">
        <v>4.4999999999999998E-2</v>
      </c>
      <c r="F39" s="6"/>
      <c r="G39" s="6"/>
      <c r="H39" s="6"/>
      <c r="I39" s="5">
        <v>10000000</v>
      </c>
      <c r="J39" s="7">
        <f t="shared" si="0"/>
        <v>450000</v>
      </c>
      <c r="K39" s="6"/>
    </row>
    <row r="40" spans="1:79" ht="23.25" customHeight="1" x14ac:dyDescent="0.3">
      <c r="A40" s="6">
        <v>31</v>
      </c>
      <c r="B40" s="6" t="s">
        <v>99</v>
      </c>
      <c r="C40" s="6"/>
      <c r="D40" s="6"/>
      <c r="E40" s="6">
        <v>0.12</v>
      </c>
      <c r="F40" s="6"/>
      <c r="G40" s="25"/>
      <c r="H40" s="6"/>
      <c r="I40" s="5">
        <v>10000000</v>
      </c>
      <c r="J40" s="7">
        <f t="shared" si="0"/>
        <v>1200000</v>
      </c>
      <c r="K40" s="6"/>
    </row>
    <row r="41" spans="1:79" ht="23.25" customHeight="1" x14ac:dyDescent="0.3">
      <c r="A41" s="6">
        <v>32</v>
      </c>
      <c r="B41" s="6" t="s">
        <v>103</v>
      </c>
      <c r="C41" s="6"/>
      <c r="D41" s="6"/>
      <c r="E41" s="6">
        <f>0.04869+0.01516</f>
        <v>6.384999999999999E-2</v>
      </c>
      <c r="F41" s="6"/>
      <c r="G41" s="25"/>
      <c r="H41" s="6"/>
      <c r="I41" s="5">
        <v>10000000</v>
      </c>
      <c r="J41" s="7">
        <f t="shared" ref="J41:J42" si="1">(E41+H41)*I41</f>
        <v>638499.99999999988</v>
      </c>
      <c r="K41" s="6"/>
    </row>
    <row r="42" spans="1:79" ht="23.25" customHeight="1" x14ac:dyDescent="0.3">
      <c r="A42" s="6">
        <v>33</v>
      </c>
      <c r="B42" s="6" t="s">
        <v>104</v>
      </c>
      <c r="C42" s="6"/>
      <c r="D42" s="6"/>
      <c r="E42" s="6">
        <f>0.075+0.0487</f>
        <v>0.1237</v>
      </c>
      <c r="F42" s="6"/>
      <c r="G42" s="25"/>
      <c r="H42" s="6"/>
      <c r="I42" s="5">
        <v>10000000</v>
      </c>
      <c r="J42" s="7">
        <f t="shared" si="1"/>
        <v>1237000</v>
      </c>
      <c r="K42" s="6"/>
    </row>
    <row r="43" spans="1:79" s="62" customFormat="1" x14ac:dyDescent="0.3">
      <c r="A43" s="60"/>
      <c r="B43" s="60" t="s">
        <v>105</v>
      </c>
      <c r="C43" s="112"/>
      <c r="D43" s="112"/>
      <c r="E43" s="112">
        <f>SUM(E8:E42)</f>
        <v>1.5184099999999998</v>
      </c>
      <c r="F43" s="112">
        <f>SUM(F8:F42)</f>
        <v>0</v>
      </c>
      <c r="G43" s="112">
        <f>SUM(G8:G42)</f>
        <v>0</v>
      </c>
      <c r="H43" s="112">
        <f>SUM(H8:H42)</f>
        <v>1.6413100000000003</v>
      </c>
      <c r="I43" s="63"/>
      <c r="J43" s="63">
        <f>SUM(J8:J42)</f>
        <v>23390650</v>
      </c>
      <c r="K43" s="60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</row>
    <row r="44" spans="1:79" x14ac:dyDescent="0.3">
      <c r="A44" s="17"/>
      <c r="B44" s="17" t="s">
        <v>109</v>
      </c>
      <c r="C44" s="113">
        <f>E43+H43</f>
        <v>3.1597200000000001</v>
      </c>
      <c r="D44" s="114"/>
      <c r="E44" s="114"/>
      <c r="F44" s="114"/>
      <c r="G44" s="114"/>
      <c r="H44" s="115"/>
      <c r="I44" s="17"/>
      <c r="J44" s="59"/>
      <c r="K44" s="17"/>
    </row>
    <row r="47" spans="1:79" x14ac:dyDescent="0.3">
      <c r="E47" s="28"/>
    </row>
  </sheetData>
  <mergeCells count="12">
    <mergeCell ref="C44:H44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3" zoomScale="71" zoomScaleNormal="71" workbookViewId="0">
      <pane xSplit="12" topLeftCell="M1" activePane="topRight" state="frozen"/>
      <selection activeCell="A7" sqref="A7"/>
      <selection pane="topRight" activeCell="C22" sqref="C22:I23"/>
    </sheetView>
  </sheetViews>
  <sheetFormatPr defaultRowHeight="18.75" x14ac:dyDescent="0.3"/>
  <cols>
    <col min="1" max="1" width="5.5" style="69" customWidth="1"/>
    <col min="2" max="2" width="24.375" style="4" customWidth="1"/>
    <col min="3" max="3" width="9.375" style="4" customWidth="1"/>
    <col min="4" max="4" width="17" style="4" customWidth="1"/>
    <col min="5" max="5" width="22.75" style="4" customWidth="1"/>
    <col min="6" max="6" width="1.875" style="4" hidden="1" customWidth="1"/>
    <col min="7" max="7" width="9.625" style="4" customWidth="1"/>
    <col min="8" max="8" width="16.5" style="4" customWidth="1"/>
    <col min="9" max="9" width="22" style="4" customWidth="1"/>
    <col min="10" max="10" width="18.5" style="4" hidden="1" customWidth="1"/>
    <col min="11" max="11" width="15.875" style="18" bestFit="1" customWidth="1"/>
    <col min="12" max="12" width="17" style="4" bestFit="1" customWidth="1"/>
    <col min="13" max="16384" width="9" style="4"/>
  </cols>
  <sheetData>
    <row r="1" spans="1:13" ht="29.25" customHeight="1" x14ac:dyDescent="0.3">
      <c r="A1" s="93" t="s">
        <v>117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3" ht="19.5" customHeight="1" x14ac:dyDescent="0.3">
      <c r="A2" s="97" t="str">
        <f>Lua!A2</f>
        <v>(Kèm theo Thông báo  số 79/TB-UBND ngày 10/11/2025 của UBND xã Tân Kỳ)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3" ht="23.25" customHeight="1" x14ac:dyDescent="0.3">
      <c r="A3" s="98" t="s">
        <v>13</v>
      </c>
      <c r="B3" s="98" t="s">
        <v>98</v>
      </c>
      <c r="C3" s="98" t="s">
        <v>14</v>
      </c>
      <c r="D3" s="98"/>
      <c r="E3" s="98"/>
      <c r="F3" s="98"/>
      <c r="G3" s="98" t="s">
        <v>15</v>
      </c>
      <c r="H3" s="98"/>
      <c r="I3" s="98"/>
      <c r="J3" s="98"/>
      <c r="K3" s="99" t="s">
        <v>29</v>
      </c>
      <c r="L3" s="100" t="s">
        <v>30</v>
      </c>
      <c r="M3" s="12"/>
    </row>
    <row r="4" spans="1:13" x14ac:dyDescent="0.3">
      <c r="A4" s="98"/>
      <c r="B4" s="98"/>
      <c r="C4" s="98" t="s">
        <v>36</v>
      </c>
      <c r="D4" s="98"/>
      <c r="E4" s="98"/>
      <c r="F4" s="98"/>
      <c r="G4" s="98" t="s">
        <v>36</v>
      </c>
      <c r="H4" s="98"/>
      <c r="I4" s="98"/>
      <c r="J4" s="98"/>
      <c r="K4" s="99"/>
      <c r="L4" s="100"/>
      <c r="M4" s="12"/>
    </row>
    <row r="5" spans="1:13" ht="135" customHeight="1" x14ac:dyDescent="0.3">
      <c r="A5" s="98"/>
      <c r="B5" s="98"/>
      <c r="C5" s="34" t="s">
        <v>38</v>
      </c>
      <c r="D5" s="34" t="s">
        <v>39</v>
      </c>
      <c r="E5" s="34" t="s">
        <v>111</v>
      </c>
      <c r="F5" s="34" t="s">
        <v>40</v>
      </c>
      <c r="G5" s="34" t="s">
        <v>37</v>
      </c>
      <c r="H5" s="34" t="s">
        <v>41</v>
      </c>
      <c r="I5" s="34" t="s">
        <v>111</v>
      </c>
      <c r="J5" s="34" t="s">
        <v>40</v>
      </c>
      <c r="K5" s="99"/>
      <c r="L5" s="100"/>
      <c r="M5" s="12"/>
    </row>
    <row r="6" spans="1:13" ht="35.25" customHeight="1" x14ac:dyDescent="0.3">
      <c r="A6" s="13"/>
      <c r="B6" s="13"/>
      <c r="C6" s="13" t="s">
        <v>8</v>
      </c>
      <c r="D6" s="13" t="s">
        <v>8</v>
      </c>
      <c r="E6" s="13" t="s">
        <v>8</v>
      </c>
      <c r="F6" s="13" t="s">
        <v>8</v>
      </c>
      <c r="G6" s="13" t="s">
        <v>8</v>
      </c>
      <c r="H6" s="13" t="s">
        <v>8</v>
      </c>
      <c r="I6" s="13" t="s">
        <v>8</v>
      </c>
      <c r="J6" s="13" t="s">
        <v>8</v>
      </c>
      <c r="K6" s="36" t="s">
        <v>32</v>
      </c>
      <c r="L6" s="37" t="s">
        <v>33</v>
      </c>
      <c r="M6" s="12"/>
    </row>
    <row r="7" spans="1:13" x14ac:dyDescent="0.3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5</v>
      </c>
      <c r="H7" s="13">
        <v>6</v>
      </c>
      <c r="I7" s="13">
        <v>7</v>
      </c>
      <c r="J7" s="13">
        <v>9</v>
      </c>
      <c r="K7" s="13">
        <v>8</v>
      </c>
      <c r="L7" s="13">
        <v>9</v>
      </c>
      <c r="M7" s="12"/>
    </row>
    <row r="8" spans="1:13" x14ac:dyDescent="0.3">
      <c r="A8" s="66"/>
      <c r="B8" s="67" t="s">
        <v>45</v>
      </c>
      <c r="C8" s="6"/>
      <c r="D8" s="6"/>
      <c r="E8" s="6"/>
      <c r="F8" s="6"/>
      <c r="G8" s="6"/>
      <c r="H8" s="6"/>
      <c r="I8" s="6"/>
      <c r="J8" s="6"/>
      <c r="K8" s="19"/>
      <c r="L8" s="7">
        <f t="shared" ref="L8:L21" si="0">(C8+D8+E8+G8+H8+I8)*K8</f>
        <v>0</v>
      </c>
    </row>
    <row r="9" spans="1:13" x14ac:dyDescent="0.3">
      <c r="A9" s="66"/>
      <c r="B9" s="81" t="s">
        <v>113</v>
      </c>
      <c r="C9" s="6"/>
      <c r="D9" s="6"/>
      <c r="E9" s="6"/>
      <c r="F9" s="6"/>
      <c r="G9" s="6"/>
      <c r="H9" s="6"/>
      <c r="I9" s="6"/>
      <c r="J9" s="6"/>
      <c r="K9" s="19"/>
      <c r="L9" s="7"/>
    </row>
    <row r="10" spans="1:13" x14ac:dyDescent="0.3">
      <c r="A10" s="56">
        <v>1</v>
      </c>
      <c r="B10" s="68" t="s">
        <v>52</v>
      </c>
      <c r="C10" s="6"/>
      <c r="D10" s="6"/>
      <c r="E10" s="6"/>
      <c r="F10" s="6"/>
      <c r="G10" s="6">
        <f>0.0001*1085.7</f>
        <v>0.10857000000000001</v>
      </c>
      <c r="H10" s="6"/>
      <c r="I10" s="6"/>
      <c r="J10" s="6"/>
      <c r="K10" s="19">
        <v>6000000</v>
      </c>
      <c r="L10" s="7">
        <f t="shared" si="0"/>
        <v>651420.00000000012</v>
      </c>
    </row>
    <row r="11" spans="1:13" x14ac:dyDescent="0.3">
      <c r="A11" s="56">
        <v>2</v>
      </c>
      <c r="B11" s="68" t="s">
        <v>79</v>
      </c>
      <c r="C11" s="6"/>
      <c r="D11" s="6"/>
      <c r="E11" s="6">
        <v>0.05</v>
      </c>
      <c r="F11" s="6"/>
      <c r="G11" s="6"/>
      <c r="H11" s="6"/>
      <c r="I11" s="6"/>
      <c r="J11" s="6"/>
      <c r="K11" s="19">
        <v>30000000</v>
      </c>
      <c r="L11" s="7">
        <f t="shared" si="0"/>
        <v>1500000</v>
      </c>
    </row>
    <row r="12" spans="1:13" x14ac:dyDescent="0.3">
      <c r="A12" s="56">
        <v>3</v>
      </c>
      <c r="B12" s="68" t="s">
        <v>77</v>
      </c>
      <c r="C12" s="6"/>
      <c r="D12" s="6"/>
      <c r="E12" s="6">
        <v>0.1</v>
      </c>
      <c r="F12" s="6"/>
      <c r="G12" s="6"/>
      <c r="H12" s="6"/>
      <c r="I12" s="6"/>
      <c r="J12" s="6"/>
      <c r="K12" s="19">
        <v>30000000</v>
      </c>
      <c r="L12" s="7">
        <f t="shared" si="0"/>
        <v>3000000</v>
      </c>
    </row>
    <row r="13" spans="1:13" x14ac:dyDescent="0.3">
      <c r="A13" s="56">
        <v>4</v>
      </c>
      <c r="B13" s="68" t="s">
        <v>63</v>
      </c>
      <c r="C13" s="6"/>
      <c r="D13" s="6"/>
      <c r="E13" s="6">
        <v>0.03</v>
      </c>
      <c r="F13" s="6"/>
      <c r="G13" s="6"/>
      <c r="H13" s="6"/>
      <c r="I13" s="6"/>
      <c r="J13" s="6"/>
      <c r="K13" s="19">
        <v>30000000</v>
      </c>
      <c r="L13" s="7">
        <f t="shared" si="0"/>
        <v>900000</v>
      </c>
    </row>
    <row r="14" spans="1:13" x14ac:dyDescent="0.3">
      <c r="A14" s="56">
        <v>5</v>
      </c>
      <c r="B14" s="68" t="s">
        <v>59</v>
      </c>
      <c r="C14" s="6"/>
      <c r="D14" s="6"/>
      <c r="E14" s="6">
        <v>0.03</v>
      </c>
      <c r="F14" s="6"/>
      <c r="G14" s="6"/>
      <c r="H14" s="6"/>
      <c r="I14" s="6"/>
      <c r="J14" s="6"/>
      <c r="K14" s="19">
        <v>30000000</v>
      </c>
      <c r="L14" s="7">
        <f t="shared" si="0"/>
        <v>900000</v>
      </c>
    </row>
    <row r="15" spans="1:13" x14ac:dyDescent="0.3">
      <c r="A15" s="56">
        <v>6</v>
      </c>
      <c r="B15" s="68" t="s">
        <v>51</v>
      </c>
      <c r="C15" s="6"/>
      <c r="D15" s="6"/>
      <c r="E15" s="6">
        <v>7.3999999999999996E-2</v>
      </c>
      <c r="F15" s="6"/>
      <c r="G15" s="6"/>
      <c r="H15" s="6"/>
      <c r="I15" s="6"/>
      <c r="J15" s="6"/>
      <c r="K15" s="19">
        <v>30000000</v>
      </c>
      <c r="L15" s="7">
        <f t="shared" si="0"/>
        <v>2220000</v>
      </c>
    </row>
    <row r="16" spans="1:13" s="6" customFormat="1" x14ac:dyDescent="0.3">
      <c r="A16" s="56">
        <v>7</v>
      </c>
      <c r="B16" s="68" t="s">
        <v>74</v>
      </c>
      <c r="E16" s="6">
        <v>0.1</v>
      </c>
      <c r="K16" s="19">
        <v>30000000</v>
      </c>
      <c r="L16" s="7">
        <f t="shared" si="0"/>
        <v>3000000</v>
      </c>
      <c r="M16" s="57"/>
    </row>
    <row r="17" spans="1:12" x14ac:dyDescent="0.3">
      <c r="A17" s="56">
        <v>8</v>
      </c>
      <c r="B17" s="68" t="s">
        <v>90</v>
      </c>
      <c r="C17" s="6"/>
      <c r="D17" s="6"/>
      <c r="E17" s="6"/>
      <c r="F17" s="6"/>
      <c r="G17" s="6">
        <v>6.1199999999999997E-2</v>
      </c>
      <c r="H17" s="6"/>
      <c r="I17" s="6"/>
      <c r="J17" s="6"/>
      <c r="K17" s="19">
        <v>6000000</v>
      </c>
      <c r="L17" s="7">
        <f t="shared" si="0"/>
        <v>367200</v>
      </c>
    </row>
    <row r="18" spans="1:12" x14ac:dyDescent="0.3">
      <c r="A18" s="56">
        <v>9</v>
      </c>
      <c r="B18" s="68" t="s">
        <v>92</v>
      </c>
      <c r="C18" s="6"/>
      <c r="D18" s="6"/>
      <c r="E18" s="6">
        <v>0.04</v>
      </c>
      <c r="F18" s="6"/>
      <c r="G18" s="6"/>
      <c r="H18" s="6"/>
      <c r="I18" s="6"/>
      <c r="J18" s="6"/>
      <c r="K18" s="19">
        <v>30000000</v>
      </c>
      <c r="L18" s="7">
        <f t="shared" si="0"/>
        <v>1200000</v>
      </c>
    </row>
    <row r="19" spans="1:12" x14ac:dyDescent="0.3">
      <c r="A19" s="56">
        <v>10</v>
      </c>
      <c r="B19" s="68" t="s">
        <v>78</v>
      </c>
      <c r="C19" s="6"/>
      <c r="D19" s="6"/>
      <c r="E19" s="6">
        <v>0.3</v>
      </c>
      <c r="F19" s="6"/>
      <c r="G19" s="6"/>
      <c r="H19" s="6"/>
      <c r="I19" s="6"/>
      <c r="J19" s="6"/>
      <c r="K19" s="19">
        <v>30000000</v>
      </c>
      <c r="L19" s="7">
        <f t="shared" si="0"/>
        <v>9000000</v>
      </c>
    </row>
    <row r="20" spans="1:12" x14ac:dyDescent="0.3">
      <c r="A20" s="56">
        <v>11</v>
      </c>
      <c r="B20" s="68" t="s">
        <v>94</v>
      </c>
      <c r="C20" s="6"/>
      <c r="D20" s="6"/>
      <c r="E20" s="6">
        <v>0.3</v>
      </c>
      <c r="F20" s="6"/>
      <c r="G20" s="6"/>
      <c r="H20" s="6"/>
      <c r="I20" s="6"/>
      <c r="J20" s="6"/>
      <c r="K20" s="19">
        <v>30000000</v>
      </c>
      <c r="L20" s="7">
        <f t="shared" si="0"/>
        <v>9000000</v>
      </c>
    </row>
    <row r="21" spans="1:12" x14ac:dyDescent="0.3">
      <c r="A21" s="56">
        <v>12</v>
      </c>
      <c r="B21" s="68" t="s">
        <v>103</v>
      </c>
      <c r="C21" s="6"/>
      <c r="D21" s="6"/>
      <c r="E21" s="6"/>
      <c r="F21" s="6"/>
      <c r="G21" s="6"/>
      <c r="H21" s="6"/>
      <c r="I21" s="6">
        <v>1.2E-2</v>
      </c>
      <c r="J21" s="6"/>
      <c r="K21" s="19">
        <v>15000000</v>
      </c>
      <c r="L21" s="7">
        <f t="shared" si="0"/>
        <v>180000</v>
      </c>
    </row>
    <row r="22" spans="1:12" s="58" customFormat="1" x14ac:dyDescent="0.3">
      <c r="A22" s="66"/>
      <c r="B22" s="17" t="s">
        <v>105</v>
      </c>
      <c r="C22" s="108">
        <f t="shared" ref="C22:J22" si="1">SUM(C8:C21)</f>
        <v>0</v>
      </c>
      <c r="D22" s="108">
        <f t="shared" si="1"/>
        <v>0</v>
      </c>
      <c r="E22" s="108">
        <f t="shared" si="1"/>
        <v>1.024</v>
      </c>
      <c r="F22" s="108">
        <f t="shared" si="1"/>
        <v>0</v>
      </c>
      <c r="G22" s="108">
        <f t="shared" si="1"/>
        <v>0.16977</v>
      </c>
      <c r="H22" s="108">
        <f t="shared" si="1"/>
        <v>0</v>
      </c>
      <c r="I22" s="108">
        <f t="shared" si="1"/>
        <v>1.2E-2</v>
      </c>
      <c r="J22" s="17">
        <f t="shared" si="1"/>
        <v>0</v>
      </c>
      <c r="K22" s="59"/>
      <c r="L22" s="59">
        <f>SUM(L8:L21)</f>
        <v>31918620</v>
      </c>
    </row>
    <row r="23" spans="1:12" x14ac:dyDescent="0.3">
      <c r="A23" s="56"/>
      <c r="B23" s="17" t="s">
        <v>110</v>
      </c>
      <c r="C23" s="109">
        <f>C22+D22+E22+G22+H22+I22</f>
        <v>1.20577</v>
      </c>
      <c r="D23" s="110"/>
      <c r="E23" s="110"/>
      <c r="F23" s="110"/>
      <c r="G23" s="110"/>
      <c r="H23" s="110"/>
      <c r="I23" s="111"/>
      <c r="J23" s="6"/>
      <c r="K23" s="19"/>
      <c r="L23" s="6"/>
    </row>
    <row r="36" spans="12:12" x14ac:dyDescent="0.3">
      <c r="L36" s="28" t="e">
        <f>C22*#REF!</f>
        <v>#REF!</v>
      </c>
    </row>
    <row r="37" spans="12:12" x14ac:dyDescent="0.3">
      <c r="L37" s="28" t="e">
        <f>D22*#REF!</f>
        <v>#REF!</v>
      </c>
    </row>
    <row r="38" spans="12:12" x14ac:dyDescent="0.3">
      <c r="L38" s="28" t="e">
        <f>E22*#REF!</f>
        <v>#REF!</v>
      </c>
    </row>
    <row r="39" spans="12:12" x14ac:dyDescent="0.3">
      <c r="L39" s="28" t="e">
        <f>G22*#REF!</f>
        <v>#REF!</v>
      </c>
    </row>
    <row r="40" spans="12:12" x14ac:dyDescent="0.3">
      <c r="L40" s="28" t="e">
        <f>H22*#REF!</f>
        <v>#REF!</v>
      </c>
    </row>
    <row r="41" spans="12:12" x14ac:dyDescent="0.3">
      <c r="L41" s="28" t="e">
        <f>I22*#REF!</f>
        <v>#REF!</v>
      </c>
    </row>
    <row r="42" spans="12:12" x14ac:dyDescent="0.3">
      <c r="L42" s="28" t="e">
        <f>SUM(L36:L41)</f>
        <v>#REF!</v>
      </c>
    </row>
    <row r="44" spans="12:12" x14ac:dyDescent="0.3">
      <c r="L44" s="28" t="e">
        <f>L42+Lua!J43+'Lam Nghiep'!N21+Ao!H20+#REF!</f>
        <v>#REF!</v>
      </c>
    </row>
  </sheetData>
  <mergeCells count="11">
    <mergeCell ref="C23:I23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topLeftCell="A40" zoomScale="77" zoomScaleNormal="77" workbookViewId="0">
      <selection activeCell="C55" sqref="C55:H55"/>
    </sheetView>
  </sheetViews>
  <sheetFormatPr defaultRowHeight="18.75" x14ac:dyDescent="0.3"/>
  <cols>
    <col min="1" max="1" width="4.625" style="4" customWidth="1"/>
    <col min="2" max="2" width="25.75" style="4" customWidth="1"/>
    <col min="3" max="3" width="20" style="4" customWidth="1"/>
    <col min="4" max="5" width="16.875" style="4" customWidth="1"/>
    <col min="6" max="6" width="17.875" style="4" customWidth="1"/>
    <col min="7" max="7" width="19.125" style="4" customWidth="1"/>
    <col min="8" max="8" width="15.5" style="4" customWidth="1"/>
    <col min="9" max="9" width="15.875" style="28" bestFit="1" customWidth="1"/>
    <col min="10" max="10" width="16.25" style="4" bestFit="1" customWidth="1"/>
    <col min="11" max="11" width="9" style="4"/>
    <col min="12" max="12" width="17.5" style="4" bestFit="1" customWidth="1"/>
    <col min="13" max="13" width="12" style="4" bestFit="1" customWidth="1"/>
    <col min="14" max="14" width="13.125" style="4" customWidth="1"/>
    <col min="15" max="15" width="13.5" style="4" customWidth="1"/>
    <col min="16" max="48" width="9" style="4"/>
    <col min="49" max="16384" width="9" style="2"/>
  </cols>
  <sheetData>
    <row r="1" spans="1:48" x14ac:dyDescent="0.3">
      <c r="A1" s="93" t="s">
        <v>118</v>
      </c>
      <c r="B1" s="93"/>
      <c r="C1" s="93"/>
      <c r="D1" s="93"/>
      <c r="E1" s="93"/>
      <c r="F1" s="93"/>
      <c r="G1" s="93"/>
      <c r="H1" s="93"/>
      <c r="I1" s="93"/>
      <c r="J1" s="93"/>
    </row>
    <row r="2" spans="1:48" ht="21" customHeight="1" x14ac:dyDescent="0.3">
      <c r="A2" s="97" t="str">
        <f>'cay lao nam'!A2:L2</f>
        <v>(Kèm theo Thông báo  số 79/TB-UBND ngày 10/11/2025 của UBND xã Tân Kỳ)</v>
      </c>
      <c r="B2" s="97"/>
      <c r="C2" s="97"/>
      <c r="D2" s="97"/>
      <c r="E2" s="97"/>
      <c r="F2" s="97"/>
      <c r="G2" s="97"/>
      <c r="H2" s="97"/>
      <c r="I2" s="97"/>
      <c r="J2" s="97"/>
    </row>
    <row r="3" spans="1:48" ht="19.5" customHeight="1" x14ac:dyDescent="0.3">
      <c r="A3" s="89" t="s">
        <v>13</v>
      </c>
      <c r="B3" s="89" t="s">
        <v>98</v>
      </c>
      <c r="C3" s="89" t="s">
        <v>14</v>
      </c>
      <c r="D3" s="89"/>
      <c r="E3" s="89"/>
      <c r="F3" s="89" t="s">
        <v>15</v>
      </c>
      <c r="G3" s="89"/>
      <c r="H3" s="89"/>
      <c r="I3" s="96" t="s">
        <v>34</v>
      </c>
      <c r="J3" s="89" t="s">
        <v>30</v>
      </c>
      <c r="K3" s="12"/>
      <c r="L3" s="12"/>
      <c r="M3" s="12"/>
      <c r="N3" s="12"/>
      <c r="O3" s="12"/>
    </row>
    <row r="4" spans="1:48" ht="15.75" customHeight="1" x14ac:dyDescent="0.3">
      <c r="A4" s="89"/>
      <c r="B4" s="89"/>
      <c r="C4" s="89" t="s">
        <v>17</v>
      </c>
      <c r="D4" s="89"/>
      <c r="E4" s="89"/>
      <c r="F4" s="89" t="s">
        <v>17</v>
      </c>
      <c r="G4" s="89"/>
      <c r="H4" s="89"/>
      <c r="I4" s="96"/>
      <c r="J4" s="89"/>
      <c r="K4" s="12"/>
      <c r="L4" s="12"/>
      <c r="M4" s="12"/>
      <c r="N4" s="12"/>
      <c r="O4" s="12"/>
    </row>
    <row r="5" spans="1:48" ht="79.5" customHeight="1" x14ac:dyDescent="0.3">
      <c r="A5" s="89"/>
      <c r="B5" s="89"/>
      <c r="C5" s="21" t="s">
        <v>21</v>
      </c>
      <c r="D5" s="21" t="s">
        <v>22</v>
      </c>
      <c r="E5" s="21" t="s">
        <v>23</v>
      </c>
      <c r="F5" s="21" t="s">
        <v>21</v>
      </c>
      <c r="G5" s="21" t="s">
        <v>27</v>
      </c>
      <c r="H5" s="21" t="s">
        <v>28</v>
      </c>
      <c r="I5" s="96"/>
      <c r="J5" s="89"/>
      <c r="K5" s="12"/>
      <c r="L5" s="12"/>
      <c r="M5" s="12"/>
      <c r="N5" s="12"/>
      <c r="O5" s="12"/>
    </row>
    <row r="6" spans="1:48" s="71" customFormat="1" ht="19.5" customHeight="1" x14ac:dyDescent="0.3">
      <c r="A6" s="22"/>
      <c r="B6" s="22"/>
      <c r="C6" s="22" t="s">
        <v>8</v>
      </c>
      <c r="D6" s="22" t="s">
        <v>8</v>
      </c>
      <c r="E6" s="22" t="s">
        <v>8</v>
      </c>
      <c r="F6" s="22" t="s">
        <v>8</v>
      </c>
      <c r="G6" s="22" t="s">
        <v>8</v>
      </c>
      <c r="H6" s="22" t="s">
        <v>8</v>
      </c>
      <c r="I6" s="37" t="s">
        <v>43</v>
      </c>
      <c r="J6" s="22" t="s">
        <v>44</v>
      </c>
      <c r="K6" s="70"/>
      <c r="L6" s="70"/>
      <c r="M6" s="70"/>
      <c r="N6" s="70"/>
      <c r="O6" s="70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</row>
    <row r="7" spans="1:48" ht="14.25" customHeight="1" x14ac:dyDescent="0.3">
      <c r="A7" s="13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37">
        <v>8</v>
      </c>
      <c r="J7" s="22">
        <v>9</v>
      </c>
      <c r="K7" s="12"/>
      <c r="L7" s="12"/>
      <c r="M7" s="12"/>
      <c r="N7" s="12"/>
      <c r="O7" s="12"/>
    </row>
    <row r="8" spans="1:48" x14ac:dyDescent="0.3">
      <c r="A8" s="66"/>
      <c r="B8" s="67" t="s">
        <v>45</v>
      </c>
      <c r="C8" s="6"/>
      <c r="D8" s="6"/>
      <c r="E8" s="6"/>
      <c r="F8" s="6"/>
      <c r="G8" s="6"/>
      <c r="H8" s="6"/>
      <c r="I8" s="7"/>
      <c r="J8" s="7">
        <f t="shared" ref="J8:J42" si="0">(C8+D8+E8+F8+G8+H8)*I8</f>
        <v>0</v>
      </c>
    </row>
    <row r="9" spans="1:48" x14ac:dyDescent="0.3">
      <c r="A9" s="66"/>
      <c r="B9" s="82" t="s">
        <v>114</v>
      </c>
      <c r="C9" s="6"/>
      <c r="D9" s="6"/>
      <c r="E9" s="6"/>
      <c r="F9" s="6"/>
      <c r="G9" s="6"/>
      <c r="H9" s="6"/>
      <c r="I9" s="7"/>
      <c r="J9" s="7"/>
    </row>
    <row r="10" spans="1:48" s="4" customFormat="1" x14ac:dyDescent="0.3">
      <c r="A10" s="13">
        <v>1</v>
      </c>
      <c r="B10" s="84" t="s">
        <v>46</v>
      </c>
      <c r="C10" s="23">
        <f>0.0001*800</f>
        <v>0.08</v>
      </c>
      <c r="D10" s="6"/>
      <c r="E10" s="6"/>
      <c r="F10" s="6"/>
      <c r="G10" s="6"/>
      <c r="H10" s="6"/>
      <c r="I10" s="5">
        <v>6000000</v>
      </c>
      <c r="J10" s="5">
        <f t="shared" ref="J10:J11" si="1">I10*C10</f>
        <v>480000</v>
      </c>
    </row>
    <row r="11" spans="1:48" s="4" customFormat="1" x14ac:dyDescent="0.3">
      <c r="A11" s="13">
        <v>2</v>
      </c>
      <c r="B11" s="84" t="s">
        <v>69</v>
      </c>
      <c r="C11" s="23">
        <f>0.0001*500</f>
        <v>0.05</v>
      </c>
      <c r="D11" s="6"/>
      <c r="E11" s="6"/>
      <c r="F11" s="6"/>
      <c r="G11" s="6"/>
      <c r="H11" s="6"/>
      <c r="I11" s="5">
        <v>6000000</v>
      </c>
      <c r="J11" s="5">
        <f t="shared" si="1"/>
        <v>300000</v>
      </c>
    </row>
    <row r="12" spans="1:48" x14ac:dyDescent="0.3">
      <c r="A12" s="66"/>
      <c r="B12" s="81" t="s">
        <v>113</v>
      </c>
      <c r="C12" s="6"/>
      <c r="D12" s="6"/>
      <c r="E12" s="6"/>
      <c r="F12" s="6"/>
      <c r="G12" s="6"/>
      <c r="H12" s="6"/>
      <c r="I12" s="7"/>
      <c r="J12" s="7"/>
    </row>
    <row r="13" spans="1:48" s="26" customFormat="1" x14ac:dyDescent="0.3">
      <c r="A13" s="56">
        <v>1</v>
      </c>
      <c r="B13" s="68" t="s">
        <v>49</v>
      </c>
      <c r="C13" s="6"/>
      <c r="D13" s="6"/>
      <c r="E13" s="6">
        <v>0.06</v>
      </c>
      <c r="F13" s="6"/>
      <c r="G13" s="6"/>
      <c r="H13" s="6"/>
      <c r="I13" s="19">
        <v>15000000</v>
      </c>
      <c r="J13" s="7">
        <f t="shared" si="0"/>
        <v>900000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s="26" customFormat="1" x14ac:dyDescent="0.3">
      <c r="A14" s="102">
        <v>2</v>
      </c>
      <c r="B14" s="101" t="s">
        <v>52</v>
      </c>
      <c r="C14" s="6"/>
      <c r="D14" s="6"/>
      <c r="E14" s="6"/>
      <c r="F14" s="6"/>
      <c r="G14" s="6"/>
      <c r="H14" s="6">
        <v>6.6199999999999995E-2</v>
      </c>
      <c r="I14" s="7">
        <v>7500000</v>
      </c>
      <c r="J14" s="7">
        <f t="shared" si="0"/>
        <v>496499.99999999994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s="26" customFormat="1" x14ac:dyDescent="0.3">
      <c r="A15" s="102"/>
      <c r="B15" s="101"/>
      <c r="C15" s="6"/>
      <c r="D15" s="6"/>
      <c r="E15" s="6"/>
      <c r="F15" s="6"/>
      <c r="G15" s="6">
        <v>6.13E-2</v>
      </c>
      <c r="H15" s="6"/>
      <c r="I15" s="5">
        <v>5000000</v>
      </c>
      <c r="J15" s="7">
        <f t="shared" si="0"/>
        <v>306500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s="26" customFormat="1" x14ac:dyDescent="0.3">
      <c r="A16" s="56">
        <v>3</v>
      </c>
      <c r="B16" s="68" t="s">
        <v>79</v>
      </c>
      <c r="C16" s="6"/>
      <c r="D16" s="6"/>
      <c r="E16" s="6">
        <v>7.0000000000000007E-2</v>
      </c>
      <c r="F16" s="6"/>
      <c r="G16" s="6"/>
      <c r="H16" s="6"/>
      <c r="I16" s="19">
        <v>15000000</v>
      </c>
      <c r="J16" s="7">
        <f t="shared" si="0"/>
        <v>1050000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x14ac:dyDescent="0.3">
      <c r="A17" s="56">
        <v>4</v>
      </c>
      <c r="B17" s="68" t="s">
        <v>69</v>
      </c>
      <c r="C17" s="6"/>
      <c r="D17" s="6"/>
      <c r="E17" s="6">
        <v>0.08</v>
      </c>
      <c r="F17" s="6"/>
      <c r="G17" s="6"/>
      <c r="H17" s="6"/>
      <c r="I17" s="19">
        <v>15000000</v>
      </c>
      <c r="J17" s="7">
        <f t="shared" si="0"/>
        <v>1200000</v>
      </c>
    </row>
    <row r="18" spans="1:48" s="3" customFormat="1" x14ac:dyDescent="0.3">
      <c r="A18" s="56">
        <v>5</v>
      </c>
      <c r="B18" s="68" t="s">
        <v>57</v>
      </c>
      <c r="C18" s="6"/>
      <c r="D18" s="6"/>
      <c r="E18" s="6">
        <v>7.0000000000000007E-2</v>
      </c>
      <c r="F18" s="6"/>
      <c r="G18" s="6"/>
      <c r="H18" s="6"/>
      <c r="I18" s="19">
        <v>15000000</v>
      </c>
      <c r="J18" s="7">
        <f t="shared" si="0"/>
        <v>1050000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3" customFormat="1" x14ac:dyDescent="0.3">
      <c r="A19" s="102">
        <v>6</v>
      </c>
      <c r="B19" s="101" t="s">
        <v>70</v>
      </c>
      <c r="C19" s="6"/>
      <c r="D19" s="6"/>
      <c r="E19" s="6"/>
      <c r="F19" s="6"/>
      <c r="G19" s="6"/>
      <c r="H19" s="6">
        <v>8.7760000000000005E-2</v>
      </c>
      <c r="I19" s="7">
        <v>7500000</v>
      </c>
      <c r="J19" s="7">
        <f t="shared" si="0"/>
        <v>658200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3" customFormat="1" x14ac:dyDescent="0.3">
      <c r="A20" s="102"/>
      <c r="B20" s="101"/>
      <c r="C20" s="6"/>
      <c r="D20" s="6"/>
      <c r="E20" s="6"/>
      <c r="F20" s="6"/>
      <c r="G20" s="6"/>
      <c r="H20" s="6">
        <v>3.1579999999999997E-2</v>
      </c>
      <c r="I20" s="7">
        <v>7500000</v>
      </c>
      <c r="J20" s="7">
        <f t="shared" si="0"/>
        <v>236849.99999999997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3" customFormat="1" x14ac:dyDescent="0.3">
      <c r="A21" s="56">
        <v>7</v>
      </c>
      <c r="B21" s="68" t="s">
        <v>80</v>
      </c>
      <c r="C21" s="6"/>
      <c r="D21" s="6"/>
      <c r="E21" s="6">
        <v>0.13</v>
      </c>
      <c r="F21" s="6"/>
      <c r="G21" s="6"/>
      <c r="H21" s="6"/>
      <c r="I21" s="19">
        <v>15000000</v>
      </c>
      <c r="J21" s="7">
        <f t="shared" si="0"/>
        <v>1950000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3" customFormat="1" x14ac:dyDescent="0.3">
      <c r="A22" s="56">
        <v>8</v>
      </c>
      <c r="B22" s="68" t="s">
        <v>47</v>
      </c>
      <c r="C22" s="6"/>
      <c r="D22" s="6"/>
      <c r="E22" s="6">
        <v>0.05</v>
      </c>
      <c r="F22" s="6"/>
      <c r="G22" s="6"/>
      <c r="H22" s="6"/>
      <c r="I22" s="19">
        <v>15000000</v>
      </c>
      <c r="J22" s="7">
        <f t="shared" si="0"/>
        <v>750000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s="3" customFormat="1" x14ac:dyDescent="0.3">
      <c r="A23" s="56">
        <v>9</v>
      </c>
      <c r="B23" s="68" t="s">
        <v>71</v>
      </c>
      <c r="C23" s="6"/>
      <c r="D23" s="6"/>
      <c r="E23" s="6">
        <v>0.12230000000000001</v>
      </c>
      <c r="F23" s="6"/>
      <c r="G23" s="6"/>
      <c r="H23" s="6"/>
      <c r="I23" s="19">
        <v>15000000</v>
      </c>
      <c r="J23" s="7">
        <f t="shared" si="0"/>
        <v>1834500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3" customFormat="1" x14ac:dyDescent="0.3">
      <c r="A24" s="79">
        <v>10</v>
      </c>
      <c r="B24" s="68" t="s">
        <v>101</v>
      </c>
      <c r="C24" s="6"/>
      <c r="D24" s="6"/>
      <c r="E24" s="6">
        <v>7.2800000000000004E-2</v>
      </c>
      <c r="F24" s="6"/>
      <c r="G24" s="6"/>
      <c r="H24" s="6"/>
      <c r="I24" s="19">
        <v>15000000</v>
      </c>
      <c r="J24" s="7">
        <f t="shared" si="0"/>
        <v>1092000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s="3" customFormat="1" x14ac:dyDescent="0.3">
      <c r="A25" s="79">
        <v>11</v>
      </c>
      <c r="B25" s="68" t="s">
        <v>81</v>
      </c>
      <c r="C25" s="6"/>
      <c r="D25" s="6"/>
      <c r="E25" s="6">
        <v>0.01</v>
      </c>
      <c r="F25" s="6"/>
      <c r="G25" s="6"/>
      <c r="H25" s="6"/>
      <c r="I25" s="19">
        <v>15000000</v>
      </c>
      <c r="J25" s="7">
        <f t="shared" si="0"/>
        <v>150000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s="3" customFormat="1" x14ac:dyDescent="0.3">
      <c r="A26" s="79">
        <v>12</v>
      </c>
      <c r="B26" s="68" t="s">
        <v>84</v>
      </c>
      <c r="C26" s="6"/>
      <c r="D26" s="6"/>
      <c r="E26" s="6">
        <v>4.3700000000000003E-2</v>
      </c>
      <c r="F26" s="6"/>
      <c r="G26" s="6"/>
      <c r="H26" s="6"/>
      <c r="I26" s="19">
        <v>15000000</v>
      </c>
      <c r="J26" s="7">
        <f t="shared" si="0"/>
        <v>655500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s="3" customFormat="1" x14ac:dyDescent="0.3">
      <c r="A27" s="79">
        <v>13</v>
      </c>
      <c r="B27" s="68" t="s">
        <v>64</v>
      </c>
      <c r="C27" s="6"/>
      <c r="D27" s="6">
        <v>8.5900000000000004E-2</v>
      </c>
      <c r="E27" s="6"/>
      <c r="F27" s="6"/>
      <c r="G27" s="6"/>
      <c r="H27" s="6"/>
      <c r="I27" s="5">
        <v>10000000</v>
      </c>
      <c r="J27" s="7">
        <f t="shared" si="0"/>
        <v>859000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3" customFormat="1" x14ac:dyDescent="0.3">
      <c r="A28" s="79">
        <v>14</v>
      </c>
      <c r="B28" s="68" t="s">
        <v>75</v>
      </c>
      <c r="C28" s="6"/>
      <c r="D28" s="6"/>
      <c r="E28" s="6">
        <v>0.03</v>
      </c>
      <c r="F28" s="6"/>
      <c r="G28" s="6"/>
      <c r="H28" s="6"/>
      <c r="I28" s="19">
        <v>15000000</v>
      </c>
      <c r="J28" s="7">
        <f t="shared" si="0"/>
        <v>450000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s="3" customFormat="1" x14ac:dyDescent="0.3">
      <c r="A29" s="102">
        <v>15</v>
      </c>
      <c r="B29" s="101" t="s">
        <v>76</v>
      </c>
      <c r="C29" s="6"/>
      <c r="D29" s="6"/>
      <c r="E29" s="6">
        <v>0.12</v>
      </c>
      <c r="F29" s="6"/>
      <c r="G29" s="6"/>
      <c r="H29" s="6"/>
      <c r="I29" s="19">
        <v>15000000</v>
      </c>
      <c r="J29" s="7">
        <f t="shared" si="0"/>
        <v>1800000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s="3" customFormat="1" x14ac:dyDescent="0.3">
      <c r="A30" s="102"/>
      <c r="B30" s="101"/>
      <c r="C30" s="6"/>
      <c r="D30" s="6"/>
      <c r="E30" s="6">
        <v>0.08</v>
      </c>
      <c r="F30" s="6"/>
      <c r="G30" s="6"/>
      <c r="H30" s="6"/>
      <c r="I30" s="19">
        <v>15000000</v>
      </c>
      <c r="J30" s="7">
        <f t="shared" si="0"/>
        <v>1200000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3" customFormat="1" x14ac:dyDescent="0.3">
      <c r="A31" s="56">
        <v>16</v>
      </c>
      <c r="B31" s="68" t="s">
        <v>66</v>
      </c>
      <c r="C31" s="6"/>
      <c r="D31" s="6"/>
      <c r="E31" s="6">
        <v>0.1</v>
      </c>
      <c r="F31" s="6"/>
      <c r="G31" s="6"/>
      <c r="H31" s="6"/>
      <c r="I31" s="19">
        <v>15000000</v>
      </c>
      <c r="J31" s="7">
        <f t="shared" si="0"/>
        <v>1500000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3" customFormat="1" x14ac:dyDescent="0.3">
      <c r="A32" s="56">
        <v>17</v>
      </c>
      <c r="B32" s="68" t="s">
        <v>87</v>
      </c>
      <c r="C32" s="6"/>
      <c r="D32" s="6"/>
      <c r="E32" s="6">
        <f>(0.08156+0.01142)</f>
        <v>9.2979999999999993E-2</v>
      </c>
      <c r="F32" s="6"/>
      <c r="G32" s="6"/>
      <c r="H32" s="6"/>
      <c r="I32" s="19">
        <v>15000000</v>
      </c>
      <c r="J32" s="7">
        <f t="shared" si="0"/>
        <v>1394700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3" customFormat="1" x14ac:dyDescent="0.3">
      <c r="A33" s="102">
        <v>18</v>
      </c>
      <c r="B33" s="101" t="s">
        <v>88</v>
      </c>
      <c r="C33" s="6"/>
      <c r="D33" s="6">
        <v>0.05</v>
      </c>
      <c r="E33" s="6"/>
      <c r="F33" s="6"/>
      <c r="G33" s="6"/>
      <c r="H33" s="6"/>
      <c r="I33" s="5">
        <v>10000000</v>
      </c>
      <c r="J33" s="7">
        <f t="shared" si="0"/>
        <v>500000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3" customFormat="1" x14ac:dyDescent="0.3">
      <c r="A34" s="102"/>
      <c r="B34" s="101"/>
      <c r="C34" s="6"/>
      <c r="D34" s="6"/>
      <c r="E34" s="6"/>
      <c r="F34" s="6"/>
      <c r="G34" s="6"/>
      <c r="H34" s="6">
        <v>0.05</v>
      </c>
      <c r="I34" s="7">
        <v>7500000</v>
      </c>
      <c r="J34" s="7">
        <f t="shared" si="0"/>
        <v>375000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3" customFormat="1" ht="18" customHeight="1" x14ac:dyDescent="0.3">
      <c r="A35" s="56">
        <v>19</v>
      </c>
      <c r="B35" s="68" t="s">
        <v>53</v>
      </c>
      <c r="C35" s="6"/>
      <c r="D35" s="6"/>
      <c r="E35" s="25">
        <v>0.08</v>
      </c>
      <c r="F35" s="6"/>
      <c r="G35" s="6"/>
      <c r="H35" s="6"/>
      <c r="I35" s="19">
        <v>15000000</v>
      </c>
      <c r="J35" s="7">
        <f t="shared" si="0"/>
        <v>1200000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s="3" customFormat="1" x14ac:dyDescent="0.3">
      <c r="A36" s="56">
        <v>20</v>
      </c>
      <c r="B36" s="68" t="s">
        <v>89</v>
      </c>
      <c r="C36" s="6"/>
      <c r="D36" s="6"/>
      <c r="E36" s="6"/>
      <c r="F36" s="6"/>
      <c r="G36" s="6">
        <v>0.08</v>
      </c>
      <c r="H36" s="6"/>
      <c r="I36" s="5">
        <v>5000000</v>
      </c>
      <c r="J36" s="7">
        <f t="shared" si="0"/>
        <v>400000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s="3" customFormat="1" x14ac:dyDescent="0.3">
      <c r="A37" s="79">
        <v>21</v>
      </c>
      <c r="B37" s="68" t="s">
        <v>67</v>
      </c>
      <c r="C37" s="6"/>
      <c r="D37" s="6"/>
      <c r="E37" s="6">
        <v>2.5000000000000001E-2</v>
      </c>
      <c r="F37" s="6"/>
      <c r="G37" s="6"/>
      <c r="H37" s="6"/>
      <c r="I37" s="19">
        <v>15000000</v>
      </c>
      <c r="J37" s="7">
        <f t="shared" si="0"/>
        <v>375000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s="3" customFormat="1" x14ac:dyDescent="0.3">
      <c r="A38" s="79">
        <v>22</v>
      </c>
      <c r="B38" s="68" t="s">
        <v>48</v>
      </c>
      <c r="C38" s="6"/>
      <c r="D38" s="6"/>
      <c r="E38" s="6">
        <v>0.10008</v>
      </c>
      <c r="F38" s="6"/>
      <c r="G38" s="6"/>
      <c r="H38" s="6"/>
      <c r="I38" s="19">
        <v>15000000</v>
      </c>
      <c r="J38" s="7">
        <f t="shared" si="0"/>
        <v>1501200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s="3" customFormat="1" x14ac:dyDescent="0.3">
      <c r="A39" s="79">
        <v>23</v>
      </c>
      <c r="B39" s="68" t="s">
        <v>90</v>
      </c>
      <c r="C39" s="6"/>
      <c r="D39" s="6"/>
      <c r="E39" s="6"/>
      <c r="F39" s="6"/>
      <c r="G39" s="6"/>
      <c r="H39" s="6">
        <v>8.9829999999999993E-2</v>
      </c>
      <c r="I39" s="7">
        <v>7500000</v>
      </c>
      <c r="J39" s="7">
        <f t="shared" si="0"/>
        <v>673725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48" s="3" customFormat="1" x14ac:dyDescent="0.3">
      <c r="A40" s="79">
        <v>24</v>
      </c>
      <c r="B40" s="68" t="s">
        <v>73</v>
      </c>
      <c r="C40" s="6"/>
      <c r="D40" s="6">
        <v>0.1125</v>
      </c>
      <c r="E40" s="6"/>
      <c r="F40" s="6"/>
      <c r="G40" s="6"/>
      <c r="H40" s="6"/>
      <c r="I40" s="5">
        <v>10000000</v>
      </c>
      <c r="J40" s="7">
        <f t="shared" si="0"/>
        <v>1125000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8" s="3" customFormat="1" x14ac:dyDescent="0.3">
      <c r="A41" s="79">
        <v>25</v>
      </c>
      <c r="B41" s="68" t="s">
        <v>91</v>
      </c>
      <c r="C41" s="6"/>
      <c r="D41" s="6">
        <v>0.03</v>
      </c>
      <c r="E41" s="6"/>
      <c r="F41" s="6"/>
      <c r="G41" s="6"/>
      <c r="H41" s="6"/>
      <c r="I41" s="5">
        <v>10000000</v>
      </c>
      <c r="J41" s="7">
        <f t="shared" si="0"/>
        <v>300000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 s="26" customFormat="1" ht="26.25" customHeight="1" x14ac:dyDescent="0.3">
      <c r="A42" s="102">
        <v>26</v>
      </c>
      <c r="B42" s="101" t="s">
        <v>78</v>
      </c>
      <c r="C42" s="6"/>
      <c r="D42" s="6">
        <v>0.08</v>
      </c>
      <c r="E42" s="6"/>
      <c r="F42" s="6"/>
      <c r="G42" s="6"/>
      <c r="H42" s="6"/>
      <c r="I42" s="5">
        <v>10000000</v>
      </c>
      <c r="J42" s="7">
        <f t="shared" si="0"/>
        <v>800000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1:48" s="26" customFormat="1" x14ac:dyDescent="0.3">
      <c r="A43" s="102"/>
      <c r="B43" s="101"/>
      <c r="C43" s="6"/>
      <c r="D43" s="6"/>
      <c r="E43" s="25">
        <v>0.05</v>
      </c>
      <c r="F43" s="6"/>
      <c r="G43" s="6"/>
      <c r="H43" s="6"/>
      <c r="I43" s="19">
        <v>15000000</v>
      </c>
      <c r="J43" s="7">
        <f t="shared" ref="J43:J53" si="2">(C43+D43+E43+F43+G43+H43)*I43</f>
        <v>750000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48" s="26" customFormat="1" x14ac:dyDescent="0.3">
      <c r="A44" s="56">
        <v>27</v>
      </c>
      <c r="B44" s="68" t="s">
        <v>65</v>
      </c>
      <c r="C44" s="6"/>
      <c r="D44" s="6">
        <v>0.04</v>
      </c>
      <c r="E44" s="6"/>
      <c r="F44" s="6"/>
      <c r="G44" s="6"/>
      <c r="H44" s="6"/>
      <c r="I44" s="5">
        <v>10000000</v>
      </c>
      <c r="J44" s="7">
        <f t="shared" si="2"/>
        <v>400000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8" s="26" customFormat="1" x14ac:dyDescent="0.3">
      <c r="A45" s="103">
        <v>28</v>
      </c>
      <c r="B45" s="101" t="s">
        <v>93</v>
      </c>
      <c r="C45" s="6"/>
      <c r="D45" s="6">
        <v>8.7919999999999998E-2</v>
      </c>
      <c r="E45" s="6"/>
      <c r="F45" s="6"/>
      <c r="G45" s="6"/>
      <c r="H45" s="6"/>
      <c r="I45" s="5">
        <v>10000000</v>
      </c>
      <c r="J45" s="7">
        <f t="shared" si="2"/>
        <v>879200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8" s="26" customFormat="1" x14ac:dyDescent="0.3">
      <c r="A46" s="104"/>
      <c r="B46" s="101"/>
      <c r="C46" s="6"/>
      <c r="D46" s="6"/>
      <c r="E46" s="6">
        <v>3.9149999999999997E-2</v>
      </c>
      <c r="F46" s="6"/>
      <c r="G46" s="6"/>
      <c r="H46" s="6"/>
      <c r="I46" s="19">
        <v>15000000</v>
      </c>
      <c r="J46" s="7">
        <f t="shared" si="2"/>
        <v>587250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8" s="26" customFormat="1" x14ac:dyDescent="0.3">
      <c r="A47" s="102">
        <v>29</v>
      </c>
      <c r="B47" s="101" t="s">
        <v>94</v>
      </c>
      <c r="C47" s="6"/>
      <c r="D47" s="6"/>
      <c r="E47" s="6">
        <v>0.25</v>
      </c>
      <c r="F47" s="6"/>
      <c r="G47" s="6"/>
      <c r="H47" s="6"/>
      <c r="I47" s="19">
        <v>15000000</v>
      </c>
      <c r="J47" s="7">
        <f t="shared" si="2"/>
        <v>3750000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8" s="26" customFormat="1" x14ac:dyDescent="0.3">
      <c r="A48" s="102"/>
      <c r="B48" s="101"/>
      <c r="C48" s="6"/>
      <c r="D48" s="6"/>
      <c r="E48" s="6">
        <v>0.05</v>
      </c>
      <c r="F48" s="6"/>
      <c r="G48" s="6"/>
      <c r="H48" s="6"/>
      <c r="I48" s="7">
        <v>15000000</v>
      </c>
      <c r="J48" s="7">
        <f t="shared" si="2"/>
        <v>750000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1:48" s="26" customFormat="1" x14ac:dyDescent="0.3">
      <c r="A49" s="56">
        <v>30</v>
      </c>
      <c r="B49" s="68" t="s">
        <v>95</v>
      </c>
      <c r="C49" s="6"/>
      <c r="D49" s="6"/>
      <c r="E49" s="25">
        <v>0.01</v>
      </c>
      <c r="F49" s="6"/>
      <c r="G49" s="6"/>
      <c r="H49" s="6"/>
      <c r="I49" s="19">
        <v>15000000</v>
      </c>
      <c r="J49" s="7">
        <f t="shared" si="2"/>
        <v>150000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s="26" customFormat="1" x14ac:dyDescent="0.3">
      <c r="A50" s="102">
        <v>31</v>
      </c>
      <c r="B50" s="101" t="s">
        <v>54</v>
      </c>
      <c r="C50" s="6"/>
      <c r="D50" s="6">
        <v>0.05</v>
      </c>
      <c r="E50" s="6"/>
      <c r="F50" s="6"/>
      <c r="G50" s="6"/>
      <c r="H50" s="6"/>
      <c r="I50" s="5">
        <v>10000000</v>
      </c>
      <c r="J50" s="7">
        <f t="shared" si="2"/>
        <v>500000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1:48" s="26" customFormat="1" x14ac:dyDescent="0.3">
      <c r="A51" s="102"/>
      <c r="B51" s="101"/>
      <c r="C51" s="6"/>
      <c r="D51" s="6"/>
      <c r="E51" s="6">
        <v>0.05</v>
      </c>
      <c r="F51" s="6"/>
      <c r="G51" s="6"/>
      <c r="H51" s="6"/>
      <c r="I51" s="19">
        <v>15000000</v>
      </c>
      <c r="J51" s="7">
        <f t="shared" si="2"/>
        <v>750000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 s="3" customFormat="1" x14ac:dyDescent="0.3">
      <c r="A52" s="56">
        <v>32</v>
      </c>
      <c r="B52" s="68" t="s">
        <v>99</v>
      </c>
      <c r="C52" s="6"/>
      <c r="D52" s="6">
        <v>0.2</v>
      </c>
      <c r="E52" s="25"/>
      <c r="F52" s="6"/>
      <c r="G52" s="25"/>
      <c r="H52" s="6"/>
      <c r="I52" s="5">
        <v>10000000</v>
      </c>
      <c r="J52" s="7">
        <f t="shared" si="2"/>
        <v>2000000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 s="3" customFormat="1" x14ac:dyDescent="0.3">
      <c r="A53" s="56">
        <v>33</v>
      </c>
      <c r="B53" s="68" t="s">
        <v>102</v>
      </c>
      <c r="C53" s="6"/>
      <c r="D53" s="6"/>
      <c r="E53" s="6">
        <v>0.1011</v>
      </c>
      <c r="F53" s="6"/>
      <c r="G53" s="6"/>
      <c r="H53" s="6"/>
      <c r="I53" s="19">
        <v>15000000</v>
      </c>
      <c r="J53" s="7">
        <f t="shared" si="2"/>
        <v>1516500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 s="20" customFormat="1" x14ac:dyDescent="0.3">
      <c r="A54" s="17"/>
      <c r="B54" s="17" t="s">
        <v>105</v>
      </c>
      <c r="C54" s="17">
        <f>SUM(C8:C53)</f>
        <v>0.13</v>
      </c>
      <c r="D54" s="17">
        <f t="shared" ref="D54:H54" si="3">SUM(D8:D53)</f>
        <v>0.73632000000000009</v>
      </c>
      <c r="E54" s="17">
        <f t="shared" si="3"/>
        <v>1.8871100000000001</v>
      </c>
      <c r="F54" s="17">
        <f t="shared" si="3"/>
        <v>0</v>
      </c>
      <c r="G54" s="17">
        <f t="shared" si="3"/>
        <v>0.14130000000000001</v>
      </c>
      <c r="H54" s="17">
        <f t="shared" si="3"/>
        <v>0.32536999999999994</v>
      </c>
      <c r="I54" s="59"/>
      <c r="J54" s="59">
        <f>SUM(J8:J53)</f>
        <v>39596625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</row>
    <row r="55" spans="1:48" s="20" customFormat="1" x14ac:dyDescent="0.3">
      <c r="A55" s="17"/>
      <c r="B55" s="17" t="s">
        <v>112</v>
      </c>
      <c r="C55" s="107">
        <f>C54+D54+E54+F54+G54+H54</f>
        <v>3.2201000000000004</v>
      </c>
      <c r="D55" s="107"/>
      <c r="E55" s="107"/>
      <c r="F55" s="107"/>
      <c r="G55" s="107"/>
      <c r="H55" s="107"/>
      <c r="I55" s="59"/>
      <c r="J55" s="17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</row>
    <row r="69" spans="10:10" x14ac:dyDescent="0.3">
      <c r="J69" s="28"/>
    </row>
    <row r="70" spans="10:10" x14ac:dyDescent="0.3">
      <c r="J70" s="28"/>
    </row>
    <row r="71" spans="10:10" x14ac:dyDescent="0.3">
      <c r="J71" s="28"/>
    </row>
    <row r="72" spans="10:10" x14ac:dyDescent="0.3">
      <c r="J72" s="28"/>
    </row>
    <row r="73" spans="10:10" x14ac:dyDescent="0.3">
      <c r="J73" s="28"/>
    </row>
    <row r="74" spans="10:10" x14ac:dyDescent="0.3">
      <c r="J74" s="28"/>
    </row>
  </sheetData>
  <mergeCells count="27">
    <mergeCell ref="A2:J2"/>
    <mergeCell ref="C55:H55"/>
    <mergeCell ref="A45:A46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B33:B34"/>
    <mergeCell ref="A29:A30"/>
    <mergeCell ref="B45:B46"/>
    <mergeCell ref="B47:B48"/>
    <mergeCell ref="B50:B51"/>
    <mergeCell ref="A50:A51"/>
    <mergeCell ref="B42:B43"/>
    <mergeCell ref="B14:B15"/>
    <mergeCell ref="A14:A15"/>
    <mergeCell ref="A33:A34"/>
    <mergeCell ref="A19:A20"/>
    <mergeCell ref="B29:B30"/>
    <mergeCell ref="B19:B20"/>
    <mergeCell ref="A47:A48"/>
    <mergeCell ref="A42:A43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pane ySplit="6" topLeftCell="A13" activePane="bottomLeft" state="frozen"/>
      <selection pane="bottomLeft" activeCell="F20" sqref="F20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3" x14ac:dyDescent="0.25">
      <c r="A1" s="1"/>
    </row>
    <row r="2" spans="1:13" x14ac:dyDescent="0.25">
      <c r="A2" s="86" t="s">
        <v>119</v>
      </c>
      <c r="B2" s="86"/>
      <c r="C2" s="86"/>
      <c r="D2" s="86"/>
      <c r="E2" s="86"/>
      <c r="F2" s="86"/>
      <c r="G2" s="86"/>
      <c r="H2" s="86"/>
      <c r="I2" s="86"/>
    </row>
    <row r="3" spans="1:13" x14ac:dyDescent="0.25">
      <c r="A3" s="105" t="str">
        <f>'Hang nam'!A2:J2</f>
        <v>(Kèm theo Thông báo  số 79/TB-UBND ngày 10/11/2025 của UBND xã Tân Kỳ)</v>
      </c>
      <c r="B3" s="105"/>
      <c r="C3" s="105"/>
      <c r="D3" s="105"/>
      <c r="E3" s="105"/>
      <c r="F3" s="105"/>
      <c r="G3" s="105"/>
      <c r="H3" s="105"/>
      <c r="I3" s="105"/>
    </row>
    <row r="4" spans="1:13" ht="52.5" customHeight="1" x14ac:dyDescent="0.25">
      <c r="A4" s="89" t="s">
        <v>0</v>
      </c>
      <c r="B4" s="89" t="s">
        <v>42</v>
      </c>
      <c r="C4" s="89" t="s">
        <v>1</v>
      </c>
      <c r="D4" s="89" t="s">
        <v>9</v>
      </c>
      <c r="E4" s="89" t="s">
        <v>10</v>
      </c>
      <c r="F4" s="89" t="s">
        <v>11</v>
      </c>
      <c r="G4" s="89" t="s">
        <v>35</v>
      </c>
      <c r="H4" s="89" t="s">
        <v>30</v>
      </c>
      <c r="I4" s="89" t="s">
        <v>31</v>
      </c>
      <c r="J4" s="10"/>
      <c r="K4" s="10"/>
      <c r="L4" s="10"/>
    </row>
    <row r="5" spans="1:13" ht="30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10"/>
      <c r="K5" s="10"/>
      <c r="L5" s="10"/>
    </row>
    <row r="6" spans="1:13" ht="33" customHeight="1" x14ac:dyDescent="0.25">
      <c r="A6" s="89"/>
      <c r="B6" s="89"/>
      <c r="C6" s="55" t="s">
        <v>7</v>
      </c>
      <c r="D6" s="55" t="s">
        <v>12</v>
      </c>
      <c r="E6" s="55" t="s">
        <v>100</v>
      </c>
      <c r="F6" s="55" t="s">
        <v>12</v>
      </c>
      <c r="G6" s="55" t="s">
        <v>32</v>
      </c>
      <c r="H6" s="55" t="s">
        <v>33</v>
      </c>
      <c r="I6" s="8"/>
      <c r="J6" s="10"/>
      <c r="K6" s="72"/>
      <c r="L6" s="10"/>
    </row>
    <row r="7" spans="1:13" x14ac:dyDescent="0.25">
      <c r="A7" s="8"/>
      <c r="B7" s="55">
        <v>1</v>
      </c>
      <c r="C7" s="55">
        <v>2</v>
      </c>
      <c r="D7" s="55">
        <v>3</v>
      </c>
      <c r="E7" s="55">
        <v>4</v>
      </c>
      <c r="F7" s="55">
        <v>5</v>
      </c>
      <c r="G7" s="55">
        <v>6</v>
      </c>
      <c r="H7" s="55">
        <v>7</v>
      </c>
      <c r="I7" s="55">
        <v>8</v>
      </c>
      <c r="J7" s="10"/>
      <c r="K7" s="10"/>
      <c r="L7" s="10"/>
    </row>
    <row r="8" spans="1:13" s="10" customFormat="1" x14ac:dyDescent="0.25">
      <c r="A8" s="8"/>
      <c r="B8" s="21"/>
      <c r="C8" s="8"/>
      <c r="D8" s="8"/>
      <c r="E8" s="8"/>
      <c r="F8" s="8"/>
      <c r="G8" s="8"/>
      <c r="H8" s="8"/>
      <c r="I8" s="8"/>
    </row>
    <row r="9" spans="1:13" s="4" customFormat="1" ht="21" customHeight="1" x14ac:dyDescent="0.3">
      <c r="A9" s="35"/>
      <c r="B9" s="17" t="s">
        <v>45</v>
      </c>
      <c r="C9" s="13"/>
      <c r="D9" s="13"/>
      <c r="E9" s="13"/>
      <c r="F9" s="13"/>
      <c r="G9" s="5"/>
      <c r="H9" s="14">
        <f t="shared" ref="H9:H19" si="0">G9*F9</f>
        <v>0</v>
      </c>
      <c r="I9" s="13"/>
      <c r="J9" s="28"/>
      <c r="M9" s="74"/>
    </row>
    <row r="10" spans="1:13" s="4" customFormat="1" ht="21" customHeight="1" x14ac:dyDescent="0.3">
      <c r="A10" s="80"/>
      <c r="B10" s="81" t="s">
        <v>113</v>
      </c>
      <c r="C10" s="13"/>
      <c r="D10" s="13"/>
      <c r="E10" s="13"/>
      <c r="F10" s="13"/>
      <c r="G10" s="5"/>
      <c r="H10" s="14"/>
      <c r="I10" s="13"/>
      <c r="J10" s="28"/>
      <c r="M10" s="74"/>
    </row>
    <row r="11" spans="1:13" s="26" customFormat="1" ht="21" customHeight="1" x14ac:dyDescent="0.3">
      <c r="A11" s="13">
        <v>1</v>
      </c>
      <c r="B11" s="6" t="s">
        <v>52</v>
      </c>
      <c r="C11" s="13"/>
      <c r="D11" s="13"/>
      <c r="E11" s="13"/>
      <c r="F11" s="13">
        <v>0.05</v>
      </c>
      <c r="G11" s="5">
        <v>15000000</v>
      </c>
      <c r="H11" s="14">
        <f t="shared" si="0"/>
        <v>750000</v>
      </c>
      <c r="I11" s="13"/>
      <c r="J11" s="28"/>
      <c r="K11" s="4"/>
      <c r="L11" s="4"/>
      <c r="M11" s="75"/>
    </row>
    <row r="12" spans="1:13" s="3" customFormat="1" ht="21" customHeight="1" x14ac:dyDescent="0.3">
      <c r="A12" s="13">
        <v>2</v>
      </c>
      <c r="B12" s="6" t="s">
        <v>47</v>
      </c>
      <c r="C12" s="13"/>
      <c r="D12" s="13"/>
      <c r="E12" s="13"/>
      <c r="F12" s="13">
        <v>4.9000000000000002E-2</v>
      </c>
      <c r="G12" s="5">
        <v>15000000</v>
      </c>
      <c r="H12" s="14">
        <f t="shared" si="0"/>
        <v>735000</v>
      </c>
      <c r="I12" s="13"/>
      <c r="J12" s="28"/>
      <c r="K12" s="4"/>
      <c r="L12" s="4"/>
      <c r="M12" s="76"/>
    </row>
    <row r="13" spans="1:13" s="3" customFormat="1" ht="21" customHeight="1" x14ac:dyDescent="0.3">
      <c r="A13" s="13">
        <v>3</v>
      </c>
      <c r="B13" s="6" t="s">
        <v>75</v>
      </c>
      <c r="C13" s="13"/>
      <c r="D13" s="13"/>
      <c r="E13" s="13"/>
      <c r="F13" s="13">
        <v>0.1</v>
      </c>
      <c r="G13" s="5">
        <v>15000000</v>
      </c>
      <c r="H13" s="14">
        <f t="shared" si="0"/>
        <v>1500000</v>
      </c>
      <c r="I13" s="13"/>
      <c r="J13" s="28"/>
      <c r="K13" s="4"/>
      <c r="L13" s="4"/>
      <c r="M13" s="76"/>
    </row>
    <row r="14" spans="1:13" s="3" customFormat="1" ht="21" customHeight="1" x14ac:dyDescent="0.3">
      <c r="A14" s="13">
        <v>4</v>
      </c>
      <c r="B14" s="6" t="s">
        <v>86</v>
      </c>
      <c r="C14" s="13"/>
      <c r="D14" s="13"/>
      <c r="E14" s="13"/>
      <c r="F14" s="13">
        <v>0.2</v>
      </c>
      <c r="G14" s="5">
        <v>15000000</v>
      </c>
      <c r="H14" s="14">
        <f t="shared" si="0"/>
        <v>3000000</v>
      </c>
      <c r="I14" s="13"/>
      <c r="J14" s="28"/>
      <c r="K14" s="4"/>
      <c r="L14" s="4"/>
      <c r="M14" s="76"/>
    </row>
    <row r="15" spans="1:13" s="3" customFormat="1" ht="21" customHeight="1" x14ac:dyDescent="0.3">
      <c r="A15" s="13">
        <v>5</v>
      </c>
      <c r="B15" s="6" t="s">
        <v>58</v>
      </c>
      <c r="C15" s="13"/>
      <c r="D15" s="13"/>
      <c r="E15" s="13"/>
      <c r="F15" s="13">
        <v>0.1</v>
      </c>
      <c r="G15" s="5">
        <v>15000000</v>
      </c>
      <c r="H15" s="14">
        <f t="shared" si="0"/>
        <v>1500000</v>
      </c>
      <c r="I15" s="13"/>
      <c r="J15" s="28"/>
      <c r="K15" s="4"/>
      <c r="L15" s="4"/>
      <c r="M15" s="76"/>
    </row>
    <row r="16" spans="1:13" s="3" customFormat="1" ht="21" customHeight="1" x14ac:dyDescent="0.3">
      <c r="A16" s="13">
        <v>6</v>
      </c>
      <c r="B16" s="6" t="s">
        <v>48</v>
      </c>
      <c r="C16" s="13"/>
      <c r="D16" s="13"/>
      <c r="E16" s="13"/>
      <c r="F16" s="23">
        <v>7.4999999999999997E-2</v>
      </c>
      <c r="G16" s="5">
        <v>15000000</v>
      </c>
      <c r="H16" s="14">
        <f t="shared" si="0"/>
        <v>1125000</v>
      </c>
      <c r="I16" s="13"/>
      <c r="J16" s="28"/>
      <c r="K16" s="4"/>
      <c r="L16" s="4"/>
      <c r="M16" s="76"/>
    </row>
    <row r="17" spans="1:13" s="4" customFormat="1" ht="21" customHeight="1" x14ac:dyDescent="0.3">
      <c r="A17" s="13">
        <v>7</v>
      </c>
      <c r="B17" s="6" t="s">
        <v>92</v>
      </c>
      <c r="C17" s="13"/>
      <c r="D17" s="13"/>
      <c r="E17" s="13"/>
      <c r="F17" s="15">
        <v>7.0000000000000007E-2</v>
      </c>
      <c r="G17" s="5">
        <v>15000000</v>
      </c>
      <c r="H17" s="14">
        <f t="shared" si="0"/>
        <v>1050000</v>
      </c>
      <c r="I17" s="13"/>
      <c r="J17" s="28"/>
      <c r="M17" s="73"/>
    </row>
    <row r="18" spans="1:13" s="26" customFormat="1" ht="21" customHeight="1" x14ac:dyDescent="0.3">
      <c r="A18" s="13">
        <v>8</v>
      </c>
      <c r="B18" s="6" t="s">
        <v>93</v>
      </c>
      <c r="C18" s="13"/>
      <c r="D18" s="13"/>
      <c r="E18" s="13"/>
      <c r="F18" s="23">
        <v>0.16700000000000001</v>
      </c>
      <c r="G18" s="5">
        <v>15000000</v>
      </c>
      <c r="H18" s="14">
        <f t="shared" si="0"/>
        <v>2505000</v>
      </c>
      <c r="I18" s="13"/>
      <c r="J18" s="28"/>
      <c r="K18" s="4"/>
      <c r="L18" s="4"/>
    </row>
    <row r="19" spans="1:13" s="26" customFormat="1" ht="21" customHeight="1" x14ac:dyDescent="0.3">
      <c r="A19" s="13">
        <v>9</v>
      </c>
      <c r="B19" s="6" t="s">
        <v>94</v>
      </c>
      <c r="C19" s="13"/>
      <c r="D19" s="13"/>
      <c r="E19" s="13"/>
      <c r="F19" s="15">
        <v>0.06</v>
      </c>
      <c r="G19" s="5">
        <v>15000000</v>
      </c>
      <c r="H19" s="14">
        <f t="shared" si="0"/>
        <v>900000</v>
      </c>
      <c r="I19" s="13"/>
      <c r="J19" s="28"/>
      <c r="K19" s="4"/>
      <c r="L19" s="4"/>
    </row>
    <row r="20" spans="1:13" s="10" customFormat="1" ht="25.5" customHeight="1" x14ac:dyDescent="0.3">
      <c r="A20" s="8"/>
      <c r="B20" s="17" t="s">
        <v>105</v>
      </c>
      <c r="C20" s="8"/>
      <c r="D20" s="8"/>
      <c r="E20" s="8"/>
      <c r="F20" s="106">
        <f>SUM(F9:F19)</f>
        <v>0.871</v>
      </c>
      <c r="G20" s="11"/>
      <c r="H20" s="32">
        <f>SUM(H9:H19)</f>
        <v>13065000</v>
      </c>
      <c r="I20" s="8"/>
      <c r="J20" s="33"/>
      <c r="L20" s="27"/>
    </row>
    <row r="21" spans="1:13" x14ac:dyDescent="0.25">
      <c r="J21" s="10"/>
      <c r="K21" s="10"/>
      <c r="L21" s="10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 Nghiep</vt:lpstr>
      <vt:lpstr>Lua</vt:lpstr>
      <vt:lpstr>cay lao nam</vt:lpstr>
      <vt:lpstr>Hang nam</vt:lpstr>
      <vt:lpstr>Ao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2025-11-16T10:28:40Z</cp:lastPrinted>
  <dcterms:created xsi:type="dcterms:W3CDTF">2025-08-24T08:17:09Z</dcterms:created>
  <dcterms:modified xsi:type="dcterms:W3CDTF">2025-11-17T07:38:43Z</dcterms:modified>
</cp:coreProperties>
</file>